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45" windowHeight="4635" tabRatio="925" firstSheet="2" activeTab="6"/>
  </bookViews>
  <sheets>
    <sheet name="Sheet" sheetId="1" r:id="rId1"/>
    <sheet name="FARMACEUTICO-BIOQUIMICO" sheetId="3" r:id="rId2"/>
    <sheet name="TÉCNICO DE ENFERMAGEM" sheetId="4" r:id="rId3"/>
    <sheet name="TÉCNICO DE SAÚDE BUCAL" sheetId="6" r:id="rId4"/>
    <sheet name="AUXILIAR DE SAÚDE BUCAL" sheetId="7" r:id="rId5"/>
    <sheet name="AGENTE DE COMBATE A ENDEMIAS" sheetId="8" r:id="rId6"/>
    <sheet name="TEC.SANEA-EDIF-QUIM-ELETROTEC" sheetId="5" r:id="rId7"/>
  </sheets>
  <definedNames>
    <definedName name="_xlnm._FilterDatabase" localSheetId="5" hidden="1">'AGENTE DE COMBATE A ENDEMIAS'!$A$1:$V$8</definedName>
    <definedName name="_xlnm._FilterDatabase" localSheetId="4" hidden="1">'AUXILIAR DE SAÚDE BUCAL'!$A$1:$R$8</definedName>
    <definedName name="_xlnm._FilterDatabase" localSheetId="1" hidden="1">'FARMACEUTICO-BIOQUIMICO'!$A$1:$R$59</definedName>
    <definedName name="_xlnm._FilterDatabase" localSheetId="6" hidden="1">'TEC.SANEA-EDIF-QUIM-ELETROTEC'!$A$1:$V$17</definedName>
    <definedName name="_xlnm._FilterDatabase" localSheetId="2" hidden="1">'TÉCNICO DE ENFERMAGEM'!$A$1:$W$104</definedName>
    <definedName name="_xlnm._FilterDatabase" localSheetId="3" hidden="1">'TÉCNICO DE SAÚDE BUCAL'!$A$1:$AW$1</definedName>
  </definedNames>
  <calcPr calcId="144525"/>
</workbook>
</file>

<file path=xl/calcChain.xml><?xml version="1.0" encoding="utf-8"?>
<calcChain xmlns="http://schemas.openxmlformats.org/spreadsheetml/2006/main">
  <c r="B6" i="1" l="1"/>
  <c r="C12" i="1"/>
  <c r="F12" i="1" l="1"/>
  <c r="B11" i="1"/>
  <c r="B10" i="1"/>
  <c r="B9" i="1"/>
  <c r="B8" i="1"/>
  <c r="B7" i="1"/>
  <c r="G2" i="8"/>
  <c r="G24" i="4"/>
  <c r="F24" i="4" s="1"/>
  <c r="G15" i="4"/>
  <c r="G16" i="4"/>
  <c r="G17" i="4"/>
  <c r="F10" i="4"/>
  <c r="G10" i="4"/>
  <c r="G6" i="7"/>
  <c r="G4" i="7"/>
  <c r="F6" i="7"/>
  <c r="F8" i="7"/>
  <c r="F4" i="7"/>
  <c r="F3" i="7"/>
  <c r="F7" i="7"/>
  <c r="G5" i="7"/>
  <c r="F5" i="7" s="1"/>
  <c r="G3" i="7"/>
  <c r="G2" i="7"/>
  <c r="F2" i="7" s="1"/>
  <c r="G23" i="4"/>
  <c r="F23" i="4" s="1"/>
  <c r="G22" i="4"/>
  <c r="G14" i="4"/>
  <c r="F14" i="4" s="1"/>
  <c r="G11" i="4"/>
  <c r="F22" i="4"/>
  <c r="G13" i="4"/>
  <c r="G9" i="4"/>
  <c r="F9" i="4" s="1"/>
  <c r="G12" i="4"/>
  <c r="F12" i="4" s="1"/>
  <c r="G6" i="4"/>
  <c r="F6" i="4" s="1"/>
  <c r="F17" i="4"/>
  <c r="F18" i="4"/>
  <c r="F47" i="4"/>
  <c r="F16" i="4"/>
  <c r="F15" i="4"/>
  <c r="F46" i="4"/>
  <c r="F45" i="4"/>
  <c r="F44" i="4"/>
  <c r="F13" i="4"/>
  <c r="F43" i="4"/>
  <c r="F42" i="4"/>
  <c r="F11" i="4"/>
  <c r="F41" i="4"/>
  <c r="F40" i="4"/>
  <c r="F39" i="4"/>
  <c r="F38" i="4"/>
  <c r="F21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G20" i="4"/>
  <c r="F20" i="4" s="1"/>
  <c r="G8" i="4"/>
  <c r="F8" i="4" s="1"/>
  <c r="G7" i="4"/>
  <c r="F7" i="4" s="1"/>
  <c r="G5" i="4"/>
  <c r="F5" i="4" s="1"/>
  <c r="G4" i="4"/>
  <c r="F4" i="4" s="1"/>
  <c r="G3" i="4"/>
  <c r="F3" i="4" s="1"/>
  <c r="G2" i="4"/>
  <c r="F2" i="4" s="1"/>
  <c r="G4" i="3"/>
  <c r="F4" i="3" s="1"/>
  <c r="G5" i="3"/>
  <c r="F5" i="3" s="1"/>
  <c r="G6" i="3"/>
  <c r="F6" i="3" s="1"/>
  <c r="G7" i="3"/>
  <c r="F7" i="3" s="1"/>
  <c r="G8" i="3"/>
  <c r="G9" i="3"/>
  <c r="F9" i="3" s="1"/>
  <c r="F3" i="3"/>
  <c r="F2" i="3"/>
  <c r="F8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G10" i="3"/>
  <c r="F10" i="3" s="1"/>
  <c r="B12" i="1" l="1"/>
  <c r="F3" i="5"/>
  <c r="F4" i="8"/>
  <c r="E12" i="1" l="1"/>
  <c r="D12" i="1"/>
  <c r="F15" i="5" l="1"/>
  <c r="F17" i="5"/>
  <c r="F4" i="5"/>
  <c r="F14" i="5"/>
  <c r="F16" i="5"/>
  <c r="F10" i="5"/>
  <c r="F12" i="5"/>
  <c r="F8" i="5"/>
  <c r="F2" i="5"/>
  <c r="F5" i="5"/>
  <c r="F7" i="5"/>
  <c r="F9" i="5"/>
  <c r="F6" i="5"/>
  <c r="F11" i="5"/>
  <c r="F13" i="5"/>
  <c r="F2" i="8"/>
  <c r="F6" i="8"/>
  <c r="F7" i="8"/>
  <c r="F5" i="8"/>
  <c r="F3" i="8"/>
  <c r="F8" i="8"/>
  <c r="F2" i="6"/>
  <c r="F95" i="4"/>
  <c r="F92" i="4"/>
  <c r="F60" i="4"/>
  <c r="F69" i="4"/>
  <c r="F91" i="4"/>
  <c r="F84" i="4"/>
  <c r="F61" i="4"/>
  <c r="F59" i="4"/>
  <c r="F71" i="4"/>
  <c r="F65" i="4"/>
  <c r="F104" i="4"/>
  <c r="F94" i="4"/>
  <c r="F58" i="4"/>
  <c r="F73" i="4"/>
  <c r="F90" i="4"/>
  <c r="F57" i="4"/>
  <c r="F99" i="4"/>
  <c r="F102" i="4"/>
  <c r="F79" i="4"/>
  <c r="F56" i="4"/>
  <c r="F88" i="4"/>
  <c r="F74" i="4"/>
  <c r="F77" i="4"/>
  <c r="F97" i="4"/>
  <c r="F63" i="4"/>
  <c r="F81" i="4"/>
  <c r="F80" i="4"/>
  <c r="F93" i="4"/>
  <c r="F55" i="4"/>
  <c r="F72" i="4"/>
  <c r="F67" i="4"/>
  <c r="F66" i="4"/>
  <c r="F62" i="4"/>
  <c r="F54" i="4"/>
  <c r="F48" i="4"/>
  <c r="F85" i="4"/>
  <c r="F53" i="4"/>
  <c r="F101" i="4"/>
  <c r="F87" i="4"/>
  <c r="F100" i="4"/>
  <c r="F76" i="4"/>
  <c r="F49" i="4"/>
  <c r="F83" i="4"/>
  <c r="F86" i="4"/>
  <c r="F75" i="4"/>
  <c r="F64" i="4"/>
  <c r="F98" i="4"/>
  <c r="F78" i="4"/>
  <c r="F103" i="4"/>
  <c r="F89" i="4"/>
  <c r="F82" i="4"/>
  <c r="F19" i="4"/>
  <c r="F68" i="4"/>
  <c r="F52" i="4"/>
  <c r="F70" i="4"/>
  <c r="F96" i="4"/>
  <c r="F51" i="4"/>
  <c r="F50" i="4"/>
</calcChain>
</file>

<file path=xl/sharedStrings.xml><?xml version="1.0" encoding="utf-8"?>
<sst xmlns="http://schemas.openxmlformats.org/spreadsheetml/2006/main" count="1472" uniqueCount="237">
  <si>
    <t>FILIAL</t>
  </si>
  <si>
    <t>NOME DO CANDIDATO</t>
  </si>
  <si>
    <t>CARGO PRETENDIDO</t>
  </si>
  <si>
    <t>NÃO</t>
  </si>
  <si>
    <t>SIM</t>
  </si>
  <si>
    <t>TÉCNICO DE ENFERMAGEM</t>
  </si>
  <si>
    <t xml:space="preserve">WANDIRA TENHARIN </t>
  </si>
  <si>
    <t>DALCILENE DYPYHÃRAJ KARITIANA</t>
  </si>
  <si>
    <t>MARIA BERNADETE CLARINDO DE SOUZA</t>
  </si>
  <si>
    <t>AGENTE DE COMBATE A ENDEMIAS</t>
  </si>
  <si>
    <t>AUXILIAR DE SAÚDE BUCAL</t>
  </si>
  <si>
    <t>TÉCNICO EM ENFERMAGEM</t>
  </si>
  <si>
    <t>JULI KEROLIN GONÇALVES RODRIGUES</t>
  </si>
  <si>
    <t xml:space="preserve">MARCOS ELIAS FERREIRA RAMOS </t>
  </si>
  <si>
    <t xml:space="preserve">TAINARA DE SOUZA BRITO </t>
  </si>
  <si>
    <t>IRLANDA LOPES CALDAS</t>
  </si>
  <si>
    <t>LIARA CAUANE AGUIAR DE QUEIROZ</t>
  </si>
  <si>
    <t>ALANA KETHLIN ALVES DE BRITO</t>
  </si>
  <si>
    <t>SHEILA NOBRE KARLINSKI</t>
  </si>
  <si>
    <t>FRANKLIN DOS SANTOS BARBOSA</t>
  </si>
  <si>
    <t xml:space="preserve">CACILDA LIMA DE SOUSA GUIA </t>
  </si>
  <si>
    <t xml:space="preserve">ANDRESSA FRANÇA DENNING NUNES </t>
  </si>
  <si>
    <t>NILSON LOPES SOARES JUNIOR</t>
  </si>
  <si>
    <t>FABIELE FELIX GOMES SIPRIANO</t>
  </si>
  <si>
    <t>ALANA DE FARIA MOURA</t>
  </si>
  <si>
    <t>ZENILSA SANTOS DA SILVA</t>
  </si>
  <si>
    <t>ELIZEU SIPRIANO DE ARAUJO</t>
  </si>
  <si>
    <t>HERNANDES RODRIGUES DA SILVA FILHO</t>
  </si>
  <si>
    <t>PATRICIA PEREIRA SILVA</t>
  </si>
  <si>
    <t>EMANUELE NOGUEIRA PIZA</t>
  </si>
  <si>
    <t>THAINA PAEMA QUEIROZ</t>
  </si>
  <si>
    <t>MARIA APARECIDA GOMES FERREIRA</t>
  </si>
  <si>
    <t>LETÍCIA MARINHO DE OLIVEIRA</t>
  </si>
  <si>
    <t>MANOEL DE SOUZA SILVA</t>
  </si>
  <si>
    <t>MIRIAN BRAMINI</t>
  </si>
  <si>
    <t>SINELMA SILVA DE SOUZA BRAGA</t>
  </si>
  <si>
    <t>EDSON ORO MON</t>
  </si>
  <si>
    <t>DEBORA DA SILVA LOPES</t>
  </si>
  <si>
    <t>EVANDRO ORO MON</t>
  </si>
  <si>
    <t>EDELAINE ORO NAO</t>
  </si>
  <si>
    <t>GENILSON AMARY'ÃN TUPARI</t>
  </si>
  <si>
    <t>MARILIANE DIARROI</t>
  </si>
  <si>
    <t>CLEIDE DE SOUSA PIRES</t>
  </si>
  <si>
    <t>ALESSANDRO BARROSO DA ROCHA</t>
  </si>
  <si>
    <t>CLEONICE COSTA DANTAS</t>
  </si>
  <si>
    <t>DIEGO CINTA LARGA</t>
  </si>
  <si>
    <t>FARMACEUTICO/BIOQUÍMICO</t>
  </si>
  <si>
    <t>ANDRESSA DE JESUS LUCIO</t>
  </si>
  <si>
    <t xml:space="preserve">MARIA JUZELIA SOARES DE ARAUJO </t>
  </si>
  <si>
    <t>SHIRLENE RIBEIRO PEREIRA</t>
  </si>
  <si>
    <t xml:space="preserve">IRANILDE PEREIRA DA SILVA </t>
  </si>
  <si>
    <t>ANAIANE TRAJANO DA SILVA</t>
  </si>
  <si>
    <t>GILVANA TENHARIN</t>
  </si>
  <si>
    <t>LUCIVANIA ORO WARAM</t>
  </si>
  <si>
    <t>GEANE LACERDA SIMAO</t>
  </si>
  <si>
    <t xml:space="preserve">BEATRIZ ORO NAO </t>
  </si>
  <si>
    <t>TÂMARA SAMARA DO NASCIMENTO FERREIRA MARQUES</t>
  </si>
  <si>
    <t>VALDELICE CONCEICAO CUNHA</t>
  </si>
  <si>
    <t>AURIO VILA COSTA MARTINS</t>
  </si>
  <si>
    <t xml:space="preserve">GILMAR AUGUSTO ORO NAO </t>
  </si>
  <si>
    <t>MONALISA LOREN CONTRI</t>
  </si>
  <si>
    <t>MARIA CAROLINE CAETANO RAMOS</t>
  </si>
  <si>
    <t>JESSICA CORREIA MACIEL</t>
  </si>
  <si>
    <t>GRACIELLA JABOTI</t>
  </si>
  <si>
    <t>MARIA JOSE DOS SANTOS VERAS</t>
  </si>
  <si>
    <t>SAMARA CRISTINA RAMOS CABRAL</t>
  </si>
  <si>
    <t xml:space="preserve">JOSINEIDE ORO WARAM </t>
  </si>
  <si>
    <t xml:space="preserve">ANDRESSA RANIELE DA SILVA COSTA </t>
  </si>
  <si>
    <t>GERSON BARROS CASSUPÁ</t>
  </si>
  <si>
    <t>LORENA ROGELLE SANTIAGO PINTO</t>
  </si>
  <si>
    <t>TÉCNICO DE SANEAMENTO / TÉC.EDIFICAÇÕES / TÉC. QUÍMICA/ TÉC. ELETROTÉCNICO</t>
  </si>
  <si>
    <t>RIDENSON OLIVEIRA PIRES</t>
  </si>
  <si>
    <t>MAURICIO BESSA MAZZALI</t>
  </si>
  <si>
    <t xml:space="preserve">MARIA ARLETE PAIVA SOUZA </t>
  </si>
  <si>
    <t>001/2023</t>
  </si>
  <si>
    <t xml:space="preserve">FRANCISCO BATISTA DOS SANTOS </t>
  </si>
  <si>
    <t>FABIO REGINALDO PIRES</t>
  </si>
  <si>
    <t xml:space="preserve">SIRLENE BACKES </t>
  </si>
  <si>
    <t>TÉCNICO DE SAÚDE BUCAL</t>
  </si>
  <si>
    <t>TÉCNICO DE SANEAMENTO / TÉCNICO DE EDIFICAÇÕES /TÉCNICO DE QUÍMICA / TÉCNICO DE ELETROTÉCNICA</t>
  </si>
  <si>
    <t>GEANDRA DE MORAIS CIRICO SILVA</t>
  </si>
  <si>
    <t>ROMULO LOPES</t>
  </si>
  <si>
    <t>BRUNA LIMA DE PAULA</t>
  </si>
  <si>
    <t>RENAN ARAÚJO DIAS DA SILVA</t>
  </si>
  <si>
    <t xml:space="preserve">JULIANA BATISTA SENA </t>
  </si>
  <si>
    <t>ALINE FERREIRA CARDOSO</t>
  </si>
  <si>
    <t>RENATO CARVALHO FERNANDES DE SOUZA</t>
  </si>
  <si>
    <t>KETI SABINO DE SOUZA</t>
  </si>
  <si>
    <t>JEANE CHAGAS DE OLIVEIRA ANDRADE</t>
  </si>
  <si>
    <t xml:space="preserve">CLEOMA ARRIATES NOGUEIRA </t>
  </si>
  <si>
    <t>GERUZA SEVERINO DA COSTA ALVES</t>
  </si>
  <si>
    <t>ELIZANGELA BROLLO</t>
  </si>
  <si>
    <t>LETÍCIA GOMES ARAÚJO</t>
  </si>
  <si>
    <t>WILDSON ÍTALO DA SILVA</t>
  </si>
  <si>
    <t>JUCIENE SOUZA DOS SANTOS MARQUES</t>
  </si>
  <si>
    <t>ANDREA FREITAS DOS ANJOS</t>
  </si>
  <si>
    <t>MATHEUS MATOS DA COSTA</t>
  </si>
  <si>
    <t>YASMIM LARA MENDONÇA MEDEIROS</t>
  </si>
  <si>
    <t>MARIA BARBOZA GONÇALVES</t>
  </si>
  <si>
    <t xml:space="preserve">TIAGO ANDRADE FARIAS </t>
  </si>
  <si>
    <t xml:space="preserve">BEATRIZ EMANUELE SILVA DOS SANTOS </t>
  </si>
  <si>
    <t xml:space="preserve">RODRIGO MAIA DA SILVA </t>
  </si>
  <si>
    <t xml:space="preserve">IGOR FERNANDES DOS SANTOS </t>
  </si>
  <si>
    <t>JANE APARECIDA RASSO</t>
  </si>
  <si>
    <t>IVIE RIBEIRO BARCELOS</t>
  </si>
  <si>
    <t xml:space="preserve">TATIANE DOS SANTOS CIDRONIO </t>
  </si>
  <si>
    <t>VANESSA BARBOSA PINTO</t>
  </si>
  <si>
    <t xml:space="preserve">BIANCA PEREIRA RODRIGUES DA SILVA </t>
  </si>
  <si>
    <t>MARCIO MADSON BATISTA ARAUJO</t>
  </si>
  <si>
    <t xml:space="preserve">LETICIA RIOS DE CARVALHO </t>
  </si>
  <si>
    <t xml:space="preserve">MARIA IZABEL DA SILVA DOMINGUES </t>
  </si>
  <si>
    <t>DEBORA VENANCIO SOARES BENTO</t>
  </si>
  <si>
    <t>ADRIANA ADILA DE OLIVEIRA PARAGUASSU</t>
  </si>
  <si>
    <t xml:space="preserve">CRISTIAN SOARES DE OLIVEIRA </t>
  </si>
  <si>
    <t xml:space="preserve">LARISSA ALMEIDA </t>
  </si>
  <si>
    <t xml:space="preserve">IRILENE TENÓRIO DE JESUS </t>
  </si>
  <si>
    <t xml:space="preserve">DERJEEANKARLLIKISON MOHAMED MORAES FERREIRA </t>
  </si>
  <si>
    <t>MIQUIAS NASCIMENTO DOS SANTOS</t>
  </si>
  <si>
    <t>MAIK HENRIQUE PASSO VIANA</t>
  </si>
  <si>
    <t>MANUELA XAVIER RIBEIRO</t>
  </si>
  <si>
    <t xml:space="preserve">VÂNIA PEREIRA DE MIRANDA </t>
  </si>
  <si>
    <t>MATHEUS VINÍCIUS VAQUIS ADAMS</t>
  </si>
  <si>
    <t>CARLA DAIANA MARTINS CARDOSO</t>
  </si>
  <si>
    <t>JOAO MARIA DE OLIVEIRA FILHO</t>
  </si>
  <si>
    <t>FERNANDA SILVA DE MORAES</t>
  </si>
  <si>
    <t>MATEUS GOMES DE OLIVEIRA</t>
  </si>
  <si>
    <t xml:space="preserve">ARIANE DOS SANTOS LOPES </t>
  </si>
  <si>
    <t xml:space="preserve">JOSE HILTON DE OLIVEIRA BARROS </t>
  </si>
  <si>
    <t xml:space="preserve">LUIZ RUBENS ORTIZ MILAN </t>
  </si>
  <si>
    <t>MARIA DE JESUS RODRIGUES DE SOUSA</t>
  </si>
  <si>
    <t>TIAGO GIBRAN MENDES BORGES</t>
  </si>
  <si>
    <t>ZELIA BENICIO GARCIA</t>
  </si>
  <si>
    <t xml:space="preserve">GABRIELA RIBEIRO BARBOSA </t>
  </si>
  <si>
    <t>JOSEFA VANCLEIDE ALVES DOS SANTOS GARCIA</t>
  </si>
  <si>
    <t>MARCIO ROCHA DA SILVA</t>
  </si>
  <si>
    <t>EDSON GLAUCIO ARAUJO</t>
  </si>
  <si>
    <t>ANGILENE DE OLIVEIRA SANTOS</t>
  </si>
  <si>
    <t>JOSELIA CAMPOS RIBEIRO</t>
  </si>
  <si>
    <t>ROSEANE DA SILVA MOPES</t>
  </si>
  <si>
    <t>WAGNER EDUARDO COSTENARO</t>
  </si>
  <si>
    <t>LEILA JANAINA DA SILVA NASCIMENTO</t>
  </si>
  <si>
    <t>FRANCISCA DA PAZ SILVA LIMA</t>
  </si>
  <si>
    <t>JAQUELINE PAULINO DE LIMA</t>
  </si>
  <si>
    <t>RAQUEL ARAÚJO GALVÃO</t>
  </si>
  <si>
    <t>ANTONIO LAURO RODRIGUES DE OLIVEIRA</t>
  </si>
  <si>
    <t>GABRIEL DOCE PANTA</t>
  </si>
  <si>
    <t xml:space="preserve">KENNEDY ANDERSON LEANDRO DA SILVA </t>
  </si>
  <si>
    <t>TTAINARA JANUVIKA MACURAP</t>
  </si>
  <si>
    <t>ADRIANA DOS SANTOS LIMA</t>
  </si>
  <si>
    <t xml:space="preserve">LEONILIA TAVARES DO NASCIMENTO FILHA </t>
  </si>
  <si>
    <t xml:space="preserve">KIARELLY DE SOUSA COSTA </t>
  </si>
  <si>
    <t>ELISÂNGELA BARROSO BRITO</t>
  </si>
  <si>
    <t>DANIS RIBEIRO GONZALES DA SILVA</t>
  </si>
  <si>
    <t>LILLIAN ROBERTA OLIVEIRA VILLEGAS</t>
  </si>
  <si>
    <t xml:space="preserve">ELIZANGELA SALETE NUNES </t>
  </si>
  <si>
    <t>VALDILANE GONCALVES DA SILVA</t>
  </si>
  <si>
    <t xml:space="preserve">CAMILA CRISTINA CARREIRO </t>
  </si>
  <si>
    <t>LUIS  AMERICO NOGUEIRA DOS SANTOS</t>
  </si>
  <si>
    <t xml:space="preserve">CARLOS JOSÉ SARAIVA VIANA </t>
  </si>
  <si>
    <t>JOANA DARC DE SOUSA ARAUJO</t>
  </si>
  <si>
    <t>LUZIA SARAIVA DA SILVA</t>
  </si>
  <si>
    <t xml:space="preserve">ARGEU NEVES DOS REIS </t>
  </si>
  <si>
    <t>QUETILA JANE NUNES DIAS</t>
  </si>
  <si>
    <t>MYLENNA DE ARAUJO MENEZES DA SILVA JORDAN</t>
  </si>
  <si>
    <t>GLEICIELE DE OLIVEIRA ROCHA FERNANDES</t>
  </si>
  <si>
    <t xml:space="preserve">SHIRLAINE FERREIRA DA SILVA </t>
  </si>
  <si>
    <t>FABIANA DIAS LOPES MATIAS</t>
  </si>
  <si>
    <t>JULIANA SILVA PLATES</t>
  </si>
  <si>
    <t>MIELE FRANSUAR FERREIRA BORGES</t>
  </si>
  <si>
    <t xml:space="preserve">HELVIA CELESTINO DA SILVA </t>
  </si>
  <si>
    <t xml:space="preserve">JUSSARA CRISTINA ROSA DE LIMA TRINDADE </t>
  </si>
  <si>
    <t>ADRIANO REIS DE CASTRO MUNDURUKU</t>
  </si>
  <si>
    <t>HERCULES ALVS DA SILVA</t>
  </si>
  <si>
    <t xml:space="preserve">CLIBSSON UAIMANA SIMÃO </t>
  </si>
  <si>
    <t xml:space="preserve">JESSICA MEIRA CAMPOS </t>
  </si>
  <si>
    <t>ANDREY LUIS DOMINGOS DA SILVA</t>
  </si>
  <si>
    <t>PÂMILA KÁTIA SOUZA BARBOSA</t>
  </si>
  <si>
    <t xml:space="preserve">PRISCILA BELEZA DE OLIVEIRA </t>
  </si>
  <si>
    <t>JOYCE THALITA BARROSO PINHEIRO</t>
  </si>
  <si>
    <t xml:space="preserve">LANIELE MENEZES SILVA </t>
  </si>
  <si>
    <t>ROSELI VILAFORTE DA SILVA E SILVA</t>
  </si>
  <si>
    <t>SARA MARQUES  DA CRUZ</t>
  </si>
  <si>
    <t>MOISES CARDOSO DE OLIVEIRA</t>
  </si>
  <si>
    <t xml:space="preserve">PATRICIA FELIX TAVARES DE SOUZA </t>
  </si>
  <si>
    <t>JAM AI OROMON</t>
  </si>
  <si>
    <t>JOILSON NYJ NYJ I KARITIANA</t>
  </si>
  <si>
    <t>VANIA ALMEIDA OLIVEIRA</t>
  </si>
  <si>
    <t>MARLENE TEIXEIRA DE OLIVEIRA MARTINS DE SALES</t>
  </si>
  <si>
    <t xml:space="preserve">TONICA HOMANGADJE SURUI </t>
  </si>
  <si>
    <t>SARA SAYONARA DANTAS CAMPOS</t>
  </si>
  <si>
    <t xml:space="preserve">ANDISLEI ALEX ARAUJO CORREIA </t>
  </si>
  <si>
    <t xml:space="preserve">MATEUS SANTOS LOPES </t>
  </si>
  <si>
    <t>GESANA VIEIRA DA SILVA</t>
  </si>
  <si>
    <t xml:space="preserve">THIAGO ALEXANDRE ALVES PEREIRA </t>
  </si>
  <si>
    <t xml:space="preserve">ALISSON JORGE RODRIGUES DE LIMA </t>
  </si>
  <si>
    <t>IANKA NOVAIS VASCONCELOS</t>
  </si>
  <si>
    <t>BRUNO GABRIEL RODRIGUES SOUZA</t>
  </si>
  <si>
    <t>PEDRO RODRIGUES DA COSTA ARAUJO</t>
  </si>
  <si>
    <t>GEISILA DOS SANTOS MORAES CARRIL</t>
  </si>
  <si>
    <t>JEIME CATIUSSE DIAS DA COSTA</t>
  </si>
  <si>
    <t>JAILCE KELLY DE OLIVEIRA NOGUEIRA</t>
  </si>
  <si>
    <t xml:space="preserve">ELIETE FELIX FERNANDES </t>
  </si>
  <si>
    <t>CLÉIA VIEIRA DIAS</t>
  </si>
  <si>
    <t xml:space="preserve">DANIELA GOMES DA SILVA </t>
  </si>
  <si>
    <t>RAMASSÉS AMOÊDO SOUZA</t>
  </si>
  <si>
    <t>FLADMIR MATOSO DA SILVA</t>
  </si>
  <si>
    <t>DSEI PORTO VELHO</t>
  </si>
  <si>
    <t>EDITAL</t>
  </si>
  <si>
    <t>CLASSIFICAÇÃO</t>
  </si>
  <si>
    <t>INSCRIÇÃO</t>
  </si>
  <si>
    <t>DATA/HORA INSCRIÇÃO</t>
  </si>
  <si>
    <t>INDÍGENA</t>
  </si>
  <si>
    <t>POSSUI DEFICIÊNCIA</t>
  </si>
  <si>
    <t>PONTUAÇÃO POR SER INDÍGENA</t>
  </si>
  <si>
    <t>PONTUAÇÃO POR RESIDIR EM ALDEIA PERTENCENTE AO DSEI PORTO VELHO</t>
  </si>
  <si>
    <t>PONTUAÇÃO PARA OS CARGOS DE ENSINO MÉDIO / CURSO TÉCNICO</t>
  </si>
  <si>
    <t>PONTUAÇÃO PARA OS CARGOS DE ENSINO SUPERIOR</t>
  </si>
  <si>
    <t>PONTUAÇÃO POR PÓS – GRADUAÇÃO CONCLUÍDA RELACIONADA À FUNÇÃO INSCRITA</t>
  </si>
  <si>
    <t>PONTUAÇÃO POR CURSOS DE APERFEIÇOAMENTO NA FUNÇÃO INSCRITA</t>
  </si>
  <si>
    <t>PONTUAÇÃO POR EXPERIÊNCIA PROFISSIONAL NA ÁREA DE FORMAÇÃO</t>
  </si>
  <si>
    <t>DESCLASSIFICADO</t>
  </si>
  <si>
    <t>ORGANIZAÇÃO SOCIAL DE SAÚDE HOSPITAL E MATERNIDADE THEREZINHA DE JESUS</t>
  </si>
  <si>
    <t>COMISSÃO EXAMINADORA - DSEI PORTO VELHO</t>
  </si>
  <si>
    <r>
      <rPr>
        <b/>
        <sz val="12"/>
        <rFont val="Calibri"/>
        <family val="2"/>
      </rPr>
      <t>Título</t>
    </r>
    <r>
      <rPr>
        <sz val="12"/>
        <rFont val="Calibri"/>
        <family val="2"/>
      </rPr>
      <t xml:space="preserve">: Quantidade e classificação por função - </t>
    </r>
    <r>
      <rPr>
        <b/>
        <sz val="12"/>
        <rFont val="Calibri"/>
        <family val="2"/>
      </rPr>
      <t>Edital 001/2023 DSEI Porto Velho</t>
    </r>
  </si>
  <si>
    <t>VAGA PRETENDIDA</t>
  </si>
  <si>
    <t>INSCRITOS</t>
  </si>
  <si>
    <t>TÉC.DE SANEA. EDIFI. QUÍM ELET</t>
  </si>
  <si>
    <t>TOTAL</t>
  </si>
  <si>
    <r>
      <t xml:space="preserve">1.6. </t>
    </r>
    <r>
      <rPr>
        <b/>
        <sz val="11"/>
        <color indexed="8"/>
        <rFont val="Calibri"/>
        <family val="2"/>
      </rPr>
      <t>Todo o processo seletivo terá caráter eliminatório e classificatório</t>
    </r>
    <r>
      <rPr>
        <sz val="11"/>
        <color theme="1"/>
        <rFont val="Calibri"/>
        <family val="2"/>
        <scheme val="minor"/>
      </rPr>
      <t xml:space="preserve">, compreendendo análise curricular, prova de títulos, e entrevista para avaliação do perfil profissional pela Comissão Examinadora. </t>
    </r>
  </si>
  <si>
    <r>
      <t>5.1 1ª Etapa: Serão habilitados os candidatos com</t>
    </r>
    <r>
      <rPr>
        <b/>
        <sz val="11"/>
        <color indexed="8"/>
        <rFont val="Calibri"/>
        <family val="2"/>
      </rPr>
      <t xml:space="preserve"> experiência profissional mínima a 01 (um) mês</t>
    </r>
    <r>
      <rPr>
        <sz val="11"/>
        <color theme="1"/>
        <rFont val="Calibri"/>
        <family val="2"/>
        <scheme val="minor"/>
      </rPr>
      <t xml:space="preserve"> no cargo em que se inscreveu.</t>
    </r>
  </si>
  <si>
    <r>
      <t>5. 10 Serão desclassificados os candidatos que obtiverem</t>
    </r>
    <r>
      <rPr>
        <b/>
        <sz val="11"/>
        <color indexed="8"/>
        <rFont val="Calibri"/>
        <family val="2"/>
      </rPr>
      <t xml:space="preserve"> pontuação menor que 10 (dez) pontos na etapa de análise curricular</t>
    </r>
    <r>
      <rPr>
        <sz val="11"/>
        <color theme="1"/>
        <rFont val="Calibri"/>
        <family val="2"/>
        <scheme val="minor"/>
      </rPr>
      <t>, exceto no caso em que houverem menos de 20 (vinte) candidatos inscritos, passando a ser considerado aptos a avançarem a etapa de entrevista técnica e comportamental os candidatos com pontuação superior a 6 (seis) pontos.</t>
    </r>
  </si>
  <si>
    <r>
      <t xml:space="preserve">10.3. O candidato que não entregar as documentações comprobatórias das informações contidas na ficha de inscrição em sua totalidade será desclassificado do processo. </t>
    </r>
    <r>
      <rPr>
        <b/>
        <sz val="11"/>
        <color indexed="8"/>
        <rFont val="Calibri"/>
        <family val="2"/>
      </rPr>
      <t>Não poderá ser desconsiderada nenhuma informação descrita na inscrição</t>
    </r>
    <r>
      <rPr>
        <sz val="11"/>
        <color theme="1"/>
        <rFont val="Calibri"/>
        <family val="2"/>
        <scheme val="minor"/>
      </rPr>
      <t xml:space="preserve"> com a finalidade de subtrair a pontuação do candidato obtida inicialmente, mesmo que tal informação não altere a ordem classificatória.</t>
    </r>
  </si>
  <si>
    <t>ENTREVISTA</t>
  </si>
  <si>
    <t>APROVADO</t>
  </si>
  <si>
    <t>REPROVADO</t>
  </si>
  <si>
    <t>AUSENTE</t>
  </si>
  <si>
    <t>PONTUAÇÃO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</si>
</sst>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:ss"/>
  </numFmts>
  <fonts count="11" x14ac:knownFonts="1">
    <font>
      <sz val="11"/>
      <color theme="1"/>
      <name val="Calibri"/>
      <family val="2"/>
      <scheme val="minor"/>
    </font>
    <font>
      <sz val="8"/>
      <name val="Tahoma"/>
      <family val="2"/>
    </font>
    <font>
      <sz val="8"/>
      <name val="Tahoma"/>
      <family val="2"/>
    </font>
    <font>
      <sz val="11"/>
      <name val="Calibri"/>
      <family val="2"/>
      <scheme val="minor"/>
    </font>
    <font>
      <b/>
      <sz val="8"/>
      <name val="Tahom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sz val="12"/>
      <name val="Calibri"/>
      <family val="2"/>
      <scheme val="minor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ill="1"/>
    <xf numFmtId="0" fontId="3" fillId="0" borderId="0" xfId="0" applyFont="1" applyFill="1"/>
    <xf numFmtId="49" fontId="4" fillId="3" borderId="1" xfId="0" applyNumberFormat="1" applyFont="1" applyFill="1" applyBorder="1" applyAlignment="1" applyProtection="1">
      <alignment horizontal="center" vertical="center" wrapText="1" readingOrder="1"/>
    </xf>
    <xf numFmtId="0" fontId="0" fillId="0" borderId="0" xfId="0" applyFill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 readingOrder="1"/>
    </xf>
    <xf numFmtId="0" fontId="1" fillId="2" borderId="1" xfId="0" applyNumberFormat="1" applyFont="1" applyFill="1" applyBorder="1" applyAlignment="1">
      <alignment horizontal="center" vertical="center" readingOrder="1"/>
    </xf>
    <xf numFmtId="164" fontId="1" fillId="2" borderId="1" xfId="0" applyNumberFormat="1" applyFont="1" applyFill="1" applyBorder="1" applyAlignment="1">
      <alignment horizontal="center" vertical="center" readingOrder="1"/>
    </xf>
    <xf numFmtId="0" fontId="0" fillId="0" borderId="0" xfId="0" applyAlignment="1">
      <alignment horizontal="center"/>
    </xf>
    <xf numFmtId="0" fontId="7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2" fillId="0" borderId="1" xfId="0" applyNumberFormat="1" applyFont="1" applyFill="1" applyBorder="1" applyAlignment="1">
      <alignment horizontal="center" vertical="center" readingOrder="1"/>
    </xf>
    <xf numFmtId="0" fontId="2" fillId="0" borderId="1" xfId="0" applyNumberFormat="1" applyFont="1" applyFill="1" applyBorder="1" applyAlignment="1">
      <alignment horizontal="center" vertical="center" readingOrder="1"/>
    </xf>
    <xf numFmtId="164" fontId="2" fillId="0" borderId="1" xfId="0" applyNumberFormat="1" applyFont="1" applyFill="1" applyBorder="1" applyAlignment="1">
      <alignment horizontal="center" vertical="center" readingOrder="1"/>
    </xf>
    <xf numFmtId="49" fontId="1" fillId="0" borderId="1" xfId="0" applyNumberFormat="1" applyFont="1" applyFill="1" applyBorder="1" applyAlignment="1">
      <alignment horizontal="center" vertical="center" readingOrder="1"/>
    </xf>
    <xf numFmtId="0" fontId="1" fillId="0" borderId="1" xfId="0" applyNumberFormat="1" applyFont="1" applyFill="1" applyBorder="1" applyAlignment="1">
      <alignment horizontal="center" vertical="center" readingOrder="1"/>
    </xf>
    <xf numFmtId="164" fontId="1" fillId="0" borderId="1" xfId="0" applyNumberFormat="1" applyFont="1" applyFill="1" applyBorder="1" applyAlignment="1">
      <alignment horizontal="center" vertical="center" readingOrder="1"/>
    </xf>
    <xf numFmtId="2" fontId="1" fillId="2" borderId="1" xfId="0" applyNumberFormat="1" applyFont="1" applyFill="1" applyBorder="1" applyAlignment="1">
      <alignment horizontal="center" vertical="center" readingOrder="1"/>
    </xf>
    <xf numFmtId="2" fontId="2" fillId="0" borderId="1" xfId="0" applyNumberFormat="1" applyFont="1" applyFill="1" applyBorder="1" applyAlignment="1">
      <alignment horizontal="center" vertical="center" readingOrder="1"/>
    </xf>
    <xf numFmtId="2" fontId="1" fillId="0" borderId="1" xfId="0" applyNumberFormat="1" applyFont="1" applyFill="1" applyBorder="1" applyAlignment="1">
      <alignment horizontal="center" vertical="center" readingOrder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657224</xdr:colOff>
      <xdr:row>0</xdr:row>
      <xdr:rowOff>1</xdr:rowOff>
    </xdr:from>
    <xdr:to>
      <xdr:col>5</xdr:col>
      <xdr:colOff>419100</xdr:colOff>
      <xdr:row>2</xdr:row>
      <xdr:rowOff>197249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299" y="1"/>
          <a:ext cx="1000126" cy="5972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17"/>
  <sheetViews>
    <sheetView topLeftCell="A25" workbookViewId="0">
      <selection activeCell="H6" sqref="H6"/>
    </sheetView>
  </sheetViews>
  <sheetFormatPr defaultRowHeight="15" x14ac:dyDescent="0.25"/>
  <cols>
    <col min="1" max="1" width="47.42578125" customWidth="1"/>
    <col min="2" max="2" width="11.140625" bestFit="1" customWidth="1"/>
    <col min="3" max="3" width="13.140625" customWidth="1"/>
    <col min="4" max="4" width="16.42578125" customWidth="1"/>
    <col min="5" max="5" width="18.5703125" bestFit="1" customWidth="1"/>
    <col min="257" max="257" width="38" customWidth="1"/>
    <col min="258" max="258" width="11.140625" bestFit="1" customWidth="1"/>
    <col min="259" max="259" width="15.42578125" customWidth="1"/>
    <col min="260" max="260" width="23.28515625" customWidth="1"/>
    <col min="261" max="261" width="16.85546875" customWidth="1"/>
    <col min="513" max="513" width="38" customWidth="1"/>
    <col min="514" max="514" width="11.140625" bestFit="1" customWidth="1"/>
    <col min="515" max="515" width="15.42578125" customWidth="1"/>
    <col min="516" max="516" width="23.28515625" customWidth="1"/>
    <col min="517" max="517" width="16.85546875" customWidth="1"/>
    <col min="769" max="769" width="38" customWidth="1"/>
    <col min="770" max="770" width="11.140625" bestFit="1" customWidth="1"/>
    <col min="771" max="771" width="15.42578125" customWidth="1"/>
    <col min="772" max="772" width="23.28515625" customWidth="1"/>
    <col min="773" max="773" width="16.85546875" customWidth="1"/>
    <col min="1025" max="1025" width="38" customWidth="1"/>
    <col min="1026" max="1026" width="11.140625" bestFit="1" customWidth="1"/>
    <col min="1027" max="1027" width="15.42578125" customWidth="1"/>
    <col min="1028" max="1028" width="23.28515625" customWidth="1"/>
    <col min="1029" max="1029" width="16.85546875" customWidth="1"/>
    <col min="1281" max="1281" width="38" customWidth="1"/>
    <col min="1282" max="1282" width="11.140625" bestFit="1" customWidth="1"/>
    <col min="1283" max="1283" width="15.42578125" customWidth="1"/>
    <col min="1284" max="1284" width="23.28515625" customWidth="1"/>
    <col min="1285" max="1285" width="16.85546875" customWidth="1"/>
    <col min="1537" max="1537" width="38" customWidth="1"/>
    <col min="1538" max="1538" width="11.140625" bestFit="1" customWidth="1"/>
    <col min="1539" max="1539" width="15.42578125" customWidth="1"/>
    <col min="1540" max="1540" width="23.28515625" customWidth="1"/>
    <col min="1541" max="1541" width="16.85546875" customWidth="1"/>
    <col min="1793" max="1793" width="38" customWidth="1"/>
    <col min="1794" max="1794" width="11.140625" bestFit="1" customWidth="1"/>
    <col min="1795" max="1795" width="15.42578125" customWidth="1"/>
    <col min="1796" max="1796" width="23.28515625" customWidth="1"/>
    <col min="1797" max="1797" width="16.85546875" customWidth="1"/>
    <col min="2049" max="2049" width="38" customWidth="1"/>
    <col min="2050" max="2050" width="11.140625" bestFit="1" customWidth="1"/>
    <col min="2051" max="2051" width="15.42578125" customWidth="1"/>
    <col min="2052" max="2052" width="23.28515625" customWidth="1"/>
    <col min="2053" max="2053" width="16.85546875" customWidth="1"/>
    <col min="2305" max="2305" width="38" customWidth="1"/>
    <col min="2306" max="2306" width="11.140625" bestFit="1" customWidth="1"/>
    <col min="2307" max="2307" width="15.42578125" customWidth="1"/>
    <col min="2308" max="2308" width="23.28515625" customWidth="1"/>
    <col min="2309" max="2309" width="16.85546875" customWidth="1"/>
    <col min="2561" max="2561" width="38" customWidth="1"/>
    <col min="2562" max="2562" width="11.140625" bestFit="1" customWidth="1"/>
    <col min="2563" max="2563" width="15.42578125" customWidth="1"/>
    <col min="2564" max="2564" width="23.28515625" customWidth="1"/>
    <col min="2565" max="2565" width="16.85546875" customWidth="1"/>
    <col min="2817" max="2817" width="38" customWidth="1"/>
    <col min="2818" max="2818" width="11.140625" bestFit="1" customWidth="1"/>
    <col min="2819" max="2819" width="15.42578125" customWidth="1"/>
    <col min="2820" max="2820" width="23.28515625" customWidth="1"/>
    <col min="2821" max="2821" width="16.85546875" customWidth="1"/>
    <col min="3073" max="3073" width="38" customWidth="1"/>
    <col min="3074" max="3074" width="11.140625" bestFit="1" customWidth="1"/>
    <col min="3075" max="3075" width="15.42578125" customWidth="1"/>
    <col min="3076" max="3076" width="23.28515625" customWidth="1"/>
    <col min="3077" max="3077" width="16.85546875" customWidth="1"/>
    <col min="3329" max="3329" width="38" customWidth="1"/>
    <col min="3330" max="3330" width="11.140625" bestFit="1" customWidth="1"/>
    <col min="3331" max="3331" width="15.42578125" customWidth="1"/>
    <col min="3332" max="3332" width="23.28515625" customWidth="1"/>
    <col min="3333" max="3333" width="16.85546875" customWidth="1"/>
    <col min="3585" max="3585" width="38" customWidth="1"/>
    <col min="3586" max="3586" width="11.140625" bestFit="1" customWidth="1"/>
    <col min="3587" max="3587" width="15.42578125" customWidth="1"/>
    <col min="3588" max="3588" width="23.28515625" customWidth="1"/>
    <col min="3589" max="3589" width="16.85546875" customWidth="1"/>
    <col min="3841" max="3841" width="38" customWidth="1"/>
    <col min="3842" max="3842" width="11.140625" bestFit="1" customWidth="1"/>
    <col min="3843" max="3843" width="15.42578125" customWidth="1"/>
    <col min="3844" max="3844" width="23.28515625" customWidth="1"/>
    <col min="3845" max="3845" width="16.85546875" customWidth="1"/>
    <col min="4097" max="4097" width="38" customWidth="1"/>
    <col min="4098" max="4098" width="11.140625" bestFit="1" customWidth="1"/>
    <col min="4099" max="4099" width="15.42578125" customWidth="1"/>
    <col min="4100" max="4100" width="23.28515625" customWidth="1"/>
    <col min="4101" max="4101" width="16.85546875" customWidth="1"/>
    <col min="4353" max="4353" width="38" customWidth="1"/>
    <col min="4354" max="4354" width="11.140625" bestFit="1" customWidth="1"/>
    <col min="4355" max="4355" width="15.42578125" customWidth="1"/>
    <col min="4356" max="4356" width="23.28515625" customWidth="1"/>
    <col min="4357" max="4357" width="16.85546875" customWidth="1"/>
    <col min="4609" max="4609" width="38" customWidth="1"/>
    <col min="4610" max="4610" width="11.140625" bestFit="1" customWidth="1"/>
    <col min="4611" max="4611" width="15.42578125" customWidth="1"/>
    <col min="4612" max="4612" width="23.28515625" customWidth="1"/>
    <col min="4613" max="4613" width="16.85546875" customWidth="1"/>
    <col min="4865" max="4865" width="38" customWidth="1"/>
    <col min="4866" max="4866" width="11.140625" bestFit="1" customWidth="1"/>
    <col min="4867" max="4867" width="15.42578125" customWidth="1"/>
    <col min="4868" max="4868" width="23.28515625" customWidth="1"/>
    <col min="4869" max="4869" width="16.85546875" customWidth="1"/>
    <col min="5121" max="5121" width="38" customWidth="1"/>
    <col min="5122" max="5122" width="11.140625" bestFit="1" customWidth="1"/>
    <col min="5123" max="5123" width="15.42578125" customWidth="1"/>
    <col min="5124" max="5124" width="23.28515625" customWidth="1"/>
    <col min="5125" max="5125" width="16.85546875" customWidth="1"/>
    <col min="5377" max="5377" width="38" customWidth="1"/>
    <col min="5378" max="5378" width="11.140625" bestFit="1" customWidth="1"/>
    <col min="5379" max="5379" width="15.42578125" customWidth="1"/>
    <col min="5380" max="5380" width="23.28515625" customWidth="1"/>
    <col min="5381" max="5381" width="16.85546875" customWidth="1"/>
    <col min="5633" max="5633" width="38" customWidth="1"/>
    <col min="5634" max="5634" width="11.140625" bestFit="1" customWidth="1"/>
    <col min="5635" max="5635" width="15.42578125" customWidth="1"/>
    <col min="5636" max="5636" width="23.28515625" customWidth="1"/>
    <col min="5637" max="5637" width="16.85546875" customWidth="1"/>
    <col min="5889" max="5889" width="38" customWidth="1"/>
    <col min="5890" max="5890" width="11.140625" bestFit="1" customWidth="1"/>
    <col min="5891" max="5891" width="15.42578125" customWidth="1"/>
    <col min="5892" max="5892" width="23.28515625" customWidth="1"/>
    <col min="5893" max="5893" width="16.85546875" customWidth="1"/>
    <col min="6145" max="6145" width="38" customWidth="1"/>
    <col min="6146" max="6146" width="11.140625" bestFit="1" customWidth="1"/>
    <col min="6147" max="6147" width="15.42578125" customWidth="1"/>
    <col min="6148" max="6148" width="23.28515625" customWidth="1"/>
    <col min="6149" max="6149" width="16.85546875" customWidth="1"/>
    <col min="6401" max="6401" width="38" customWidth="1"/>
    <col min="6402" max="6402" width="11.140625" bestFit="1" customWidth="1"/>
    <col min="6403" max="6403" width="15.42578125" customWidth="1"/>
    <col min="6404" max="6404" width="23.28515625" customWidth="1"/>
    <col min="6405" max="6405" width="16.85546875" customWidth="1"/>
    <col min="6657" max="6657" width="38" customWidth="1"/>
    <col min="6658" max="6658" width="11.140625" bestFit="1" customWidth="1"/>
    <col min="6659" max="6659" width="15.42578125" customWidth="1"/>
    <col min="6660" max="6660" width="23.28515625" customWidth="1"/>
    <col min="6661" max="6661" width="16.85546875" customWidth="1"/>
    <col min="6913" max="6913" width="38" customWidth="1"/>
    <col min="6914" max="6914" width="11.140625" bestFit="1" customWidth="1"/>
    <col min="6915" max="6915" width="15.42578125" customWidth="1"/>
    <col min="6916" max="6916" width="23.28515625" customWidth="1"/>
    <col min="6917" max="6917" width="16.85546875" customWidth="1"/>
    <col min="7169" max="7169" width="38" customWidth="1"/>
    <col min="7170" max="7170" width="11.140625" bestFit="1" customWidth="1"/>
    <col min="7171" max="7171" width="15.42578125" customWidth="1"/>
    <col min="7172" max="7172" width="23.28515625" customWidth="1"/>
    <col min="7173" max="7173" width="16.85546875" customWidth="1"/>
    <col min="7425" max="7425" width="38" customWidth="1"/>
    <col min="7426" max="7426" width="11.140625" bestFit="1" customWidth="1"/>
    <col min="7427" max="7427" width="15.42578125" customWidth="1"/>
    <col min="7428" max="7428" width="23.28515625" customWidth="1"/>
    <col min="7429" max="7429" width="16.85546875" customWidth="1"/>
    <col min="7681" max="7681" width="38" customWidth="1"/>
    <col min="7682" max="7682" width="11.140625" bestFit="1" customWidth="1"/>
    <col min="7683" max="7683" width="15.42578125" customWidth="1"/>
    <col min="7684" max="7684" width="23.28515625" customWidth="1"/>
    <col min="7685" max="7685" width="16.85546875" customWidth="1"/>
    <col min="7937" max="7937" width="38" customWidth="1"/>
    <col min="7938" max="7938" width="11.140625" bestFit="1" customWidth="1"/>
    <col min="7939" max="7939" width="15.42578125" customWidth="1"/>
    <col min="7940" max="7940" width="23.28515625" customWidth="1"/>
    <col min="7941" max="7941" width="16.85546875" customWidth="1"/>
    <col min="8193" max="8193" width="38" customWidth="1"/>
    <col min="8194" max="8194" width="11.140625" bestFit="1" customWidth="1"/>
    <col min="8195" max="8195" width="15.42578125" customWidth="1"/>
    <col min="8196" max="8196" width="23.28515625" customWidth="1"/>
    <col min="8197" max="8197" width="16.85546875" customWidth="1"/>
    <col min="8449" max="8449" width="38" customWidth="1"/>
    <col min="8450" max="8450" width="11.140625" bestFit="1" customWidth="1"/>
    <col min="8451" max="8451" width="15.42578125" customWidth="1"/>
    <col min="8452" max="8452" width="23.28515625" customWidth="1"/>
    <col min="8453" max="8453" width="16.85546875" customWidth="1"/>
    <col min="8705" max="8705" width="38" customWidth="1"/>
    <col min="8706" max="8706" width="11.140625" bestFit="1" customWidth="1"/>
    <col min="8707" max="8707" width="15.42578125" customWidth="1"/>
    <col min="8708" max="8708" width="23.28515625" customWidth="1"/>
    <col min="8709" max="8709" width="16.85546875" customWidth="1"/>
    <col min="8961" max="8961" width="38" customWidth="1"/>
    <col min="8962" max="8962" width="11.140625" bestFit="1" customWidth="1"/>
    <col min="8963" max="8963" width="15.42578125" customWidth="1"/>
    <col min="8964" max="8964" width="23.28515625" customWidth="1"/>
    <col min="8965" max="8965" width="16.85546875" customWidth="1"/>
    <col min="9217" max="9217" width="38" customWidth="1"/>
    <col min="9218" max="9218" width="11.140625" bestFit="1" customWidth="1"/>
    <col min="9219" max="9219" width="15.42578125" customWidth="1"/>
    <col min="9220" max="9220" width="23.28515625" customWidth="1"/>
    <col min="9221" max="9221" width="16.85546875" customWidth="1"/>
    <col min="9473" max="9473" width="38" customWidth="1"/>
    <col min="9474" max="9474" width="11.140625" bestFit="1" customWidth="1"/>
    <col min="9475" max="9475" width="15.42578125" customWidth="1"/>
    <col min="9476" max="9476" width="23.28515625" customWidth="1"/>
    <col min="9477" max="9477" width="16.85546875" customWidth="1"/>
    <col min="9729" max="9729" width="38" customWidth="1"/>
    <col min="9730" max="9730" width="11.140625" bestFit="1" customWidth="1"/>
    <col min="9731" max="9731" width="15.42578125" customWidth="1"/>
    <col min="9732" max="9732" width="23.28515625" customWidth="1"/>
    <col min="9733" max="9733" width="16.85546875" customWidth="1"/>
    <col min="9985" max="9985" width="38" customWidth="1"/>
    <col min="9986" max="9986" width="11.140625" bestFit="1" customWidth="1"/>
    <col min="9987" max="9987" width="15.42578125" customWidth="1"/>
    <col min="9988" max="9988" width="23.28515625" customWidth="1"/>
    <col min="9989" max="9989" width="16.85546875" customWidth="1"/>
    <col min="10241" max="10241" width="38" customWidth="1"/>
    <col min="10242" max="10242" width="11.140625" bestFit="1" customWidth="1"/>
    <col min="10243" max="10243" width="15.42578125" customWidth="1"/>
    <col min="10244" max="10244" width="23.28515625" customWidth="1"/>
    <col min="10245" max="10245" width="16.85546875" customWidth="1"/>
    <col min="10497" max="10497" width="38" customWidth="1"/>
    <col min="10498" max="10498" width="11.140625" bestFit="1" customWidth="1"/>
    <col min="10499" max="10499" width="15.42578125" customWidth="1"/>
    <col min="10500" max="10500" width="23.28515625" customWidth="1"/>
    <col min="10501" max="10501" width="16.85546875" customWidth="1"/>
    <col min="10753" max="10753" width="38" customWidth="1"/>
    <col min="10754" max="10754" width="11.140625" bestFit="1" customWidth="1"/>
    <col min="10755" max="10755" width="15.42578125" customWidth="1"/>
    <col min="10756" max="10756" width="23.28515625" customWidth="1"/>
    <col min="10757" max="10757" width="16.85546875" customWidth="1"/>
    <col min="11009" max="11009" width="38" customWidth="1"/>
    <col min="11010" max="11010" width="11.140625" bestFit="1" customWidth="1"/>
    <col min="11011" max="11011" width="15.42578125" customWidth="1"/>
    <col min="11012" max="11012" width="23.28515625" customWidth="1"/>
    <col min="11013" max="11013" width="16.85546875" customWidth="1"/>
    <col min="11265" max="11265" width="38" customWidth="1"/>
    <col min="11266" max="11266" width="11.140625" bestFit="1" customWidth="1"/>
    <col min="11267" max="11267" width="15.42578125" customWidth="1"/>
    <col min="11268" max="11268" width="23.28515625" customWidth="1"/>
    <col min="11269" max="11269" width="16.85546875" customWidth="1"/>
    <col min="11521" max="11521" width="38" customWidth="1"/>
    <col min="11522" max="11522" width="11.140625" bestFit="1" customWidth="1"/>
    <col min="11523" max="11523" width="15.42578125" customWidth="1"/>
    <col min="11524" max="11524" width="23.28515625" customWidth="1"/>
    <col min="11525" max="11525" width="16.85546875" customWidth="1"/>
    <col min="11777" max="11777" width="38" customWidth="1"/>
    <col min="11778" max="11778" width="11.140625" bestFit="1" customWidth="1"/>
    <col min="11779" max="11779" width="15.42578125" customWidth="1"/>
    <col min="11780" max="11780" width="23.28515625" customWidth="1"/>
    <col min="11781" max="11781" width="16.85546875" customWidth="1"/>
    <col min="12033" max="12033" width="38" customWidth="1"/>
    <col min="12034" max="12034" width="11.140625" bestFit="1" customWidth="1"/>
    <col min="12035" max="12035" width="15.42578125" customWidth="1"/>
    <col min="12036" max="12036" width="23.28515625" customWidth="1"/>
    <col min="12037" max="12037" width="16.85546875" customWidth="1"/>
    <col min="12289" max="12289" width="38" customWidth="1"/>
    <col min="12290" max="12290" width="11.140625" bestFit="1" customWidth="1"/>
    <col min="12291" max="12291" width="15.42578125" customWidth="1"/>
    <col min="12292" max="12292" width="23.28515625" customWidth="1"/>
    <col min="12293" max="12293" width="16.85546875" customWidth="1"/>
    <col min="12545" max="12545" width="38" customWidth="1"/>
    <col min="12546" max="12546" width="11.140625" bestFit="1" customWidth="1"/>
    <col min="12547" max="12547" width="15.42578125" customWidth="1"/>
    <col min="12548" max="12548" width="23.28515625" customWidth="1"/>
    <col min="12549" max="12549" width="16.85546875" customWidth="1"/>
    <col min="12801" max="12801" width="38" customWidth="1"/>
    <col min="12802" max="12802" width="11.140625" bestFit="1" customWidth="1"/>
    <col min="12803" max="12803" width="15.42578125" customWidth="1"/>
    <col min="12804" max="12804" width="23.28515625" customWidth="1"/>
    <col min="12805" max="12805" width="16.85546875" customWidth="1"/>
    <col min="13057" max="13057" width="38" customWidth="1"/>
    <col min="13058" max="13058" width="11.140625" bestFit="1" customWidth="1"/>
    <col min="13059" max="13059" width="15.42578125" customWidth="1"/>
    <col min="13060" max="13060" width="23.28515625" customWidth="1"/>
    <col min="13061" max="13061" width="16.85546875" customWidth="1"/>
    <col min="13313" max="13313" width="38" customWidth="1"/>
    <col min="13314" max="13314" width="11.140625" bestFit="1" customWidth="1"/>
    <col min="13315" max="13315" width="15.42578125" customWidth="1"/>
    <col min="13316" max="13316" width="23.28515625" customWidth="1"/>
    <col min="13317" max="13317" width="16.85546875" customWidth="1"/>
    <col min="13569" max="13569" width="38" customWidth="1"/>
    <col min="13570" max="13570" width="11.140625" bestFit="1" customWidth="1"/>
    <col min="13571" max="13571" width="15.42578125" customWidth="1"/>
    <col min="13572" max="13572" width="23.28515625" customWidth="1"/>
    <col min="13573" max="13573" width="16.85546875" customWidth="1"/>
    <col min="13825" max="13825" width="38" customWidth="1"/>
    <col min="13826" max="13826" width="11.140625" bestFit="1" customWidth="1"/>
    <col min="13827" max="13827" width="15.42578125" customWidth="1"/>
    <col min="13828" max="13828" width="23.28515625" customWidth="1"/>
    <col min="13829" max="13829" width="16.85546875" customWidth="1"/>
    <col min="14081" max="14081" width="38" customWidth="1"/>
    <col min="14082" max="14082" width="11.140625" bestFit="1" customWidth="1"/>
    <col min="14083" max="14083" width="15.42578125" customWidth="1"/>
    <col min="14084" max="14084" width="23.28515625" customWidth="1"/>
    <col min="14085" max="14085" width="16.85546875" customWidth="1"/>
    <col min="14337" max="14337" width="38" customWidth="1"/>
    <col min="14338" max="14338" width="11.140625" bestFit="1" customWidth="1"/>
    <col min="14339" max="14339" width="15.42578125" customWidth="1"/>
    <col min="14340" max="14340" width="23.28515625" customWidth="1"/>
    <col min="14341" max="14341" width="16.85546875" customWidth="1"/>
    <col min="14593" max="14593" width="38" customWidth="1"/>
    <col min="14594" max="14594" width="11.140625" bestFit="1" customWidth="1"/>
    <col min="14595" max="14595" width="15.42578125" customWidth="1"/>
    <col min="14596" max="14596" width="23.28515625" customWidth="1"/>
    <col min="14597" max="14597" width="16.85546875" customWidth="1"/>
    <col min="14849" max="14849" width="38" customWidth="1"/>
    <col min="14850" max="14850" width="11.140625" bestFit="1" customWidth="1"/>
    <col min="14851" max="14851" width="15.42578125" customWidth="1"/>
    <col min="14852" max="14852" width="23.28515625" customWidth="1"/>
    <col min="14853" max="14853" width="16.85546875" customWidth="1"/>
    <col min="15105" max="15105" width="38" customWidth="1"/>
    <col min="15106" max="15106" width="11.140625" bestFit="1" customWidth="1"/>
    <col min="15107" max="15107" width="15.42578125" customWidth="1"/>
    <col min="15108" max="15108" width="23.28515625" customWidth="1"/>
    <col min="15109" max="15109" width="16.85546875" customWidth="1"/>
    <col min="15361" max="15361" width="38" customWidth="1"/>
    <col min="15362" max="15362" width="11.140625" bestFit="1" customWidth="1"/>
    <col min="15363" max="15363" width="15.42578125" customWidth="1"/>
    <col min="15364" max="15364" width="23.28515625" customWidth="1"/>
    <col min="15365" max="15365" width="16.85546875" customWidth="1"/>
    <col min="15617" max="15617" width="38" customWidth="1"/>
    <col min="15618" max="15618" width="11.140625" bestFit="1" customWidth="1"/>
    <col min="15619" max="15619" width="15.42578125" customWidth="1"/>
    <col min="15620" max="15620" width="23.28515625" customWidth="1"/>
    <col min="15621" max="15621" width="16.85546875" customWidth="1"/>
    <col min="15873" max="15873" width="38" customWidth="1"/>
    <col min="15874" max="15874" width="11.140625" bestFit="1" customWidth="1"/>
    <col min="15875" max="15875" width="15.42578125" customWidth="1"/>
    <col min="15876" max="15876" width="23.28515625" customWidth="1"/>
    <col min="15877" max="15877" width="16.85546875" customWidth="1"/>
    <col min="16129" max="16129" width="38" customWidth="1"/>
    <col min="16130" max="16130" width="11.140625" bestFit="1" customWidth="1"/>
    <col min="16131" max="16131" width="15.42578125" customWidth="1"/>
    <col min="16132" max="16132" width="23.28515625" customWidth="1"/>
    <col min="16133" max="16133" width="16.85546875" customWidth="1"/>
  </cols>
  <sheetData>
    <row r="1" spans="1:6" ht="15.75" x14ac:dyDescent="0.25">
      <c r="A1" s="33" t="s">
        <v>221</v>
      </c>
      <c r="B1" s="34"/>
      <c r="C1" s="34"/>
      <c r="D1" s="39"/>
      <c r="E1" s="37"/>
      <c r="F1" s="38"/>
    </row>
    <row r="2" spans="1:6" ht="15.75" customHeight="1" x14ac:dyDescent="0.25">
      <c r="A2" s="35" t="s">
        <v>222</v>
      </c>
      <c r="B2" s="36"/>
      <c r="C2" s="36"/>
      <c r="D2" s="36"/>
      <c r="E2" s="37"/>
      <c r="F2" s="38"/>
    </row>
    <row r="3" spans="1:6" ht="15.75" x14ac:dyDescent="0.25">
      <c r="A3" s="9" t="s">
        <v>223</v>
      </c>
      <c r="B3" s="10"/>
      <c r="C3" s="11"/>
      <c r="D3" s="16"/>
      <c r="E3" s="37"/>
      <c r="F3" s="38"/>
    </row>
    <row r="4" spans="1:6" ht="15.75" x14ac:dyDescent="0.25">
      <c r="A4" s="12"/>
      <c r="B4" s="13"/>
      <c r="C4" s="13"/>
      <c r="D4" s="13"/>
      <c r="E4" s="13"/>
    </row>
    <row r="5" spans="1:6" ht="15.75" x14ac:dyDescent="0.25">
      <c r="A5" s="14" t="s">
        <v>224</v>
      </c>
      <c r="B5" s="14" t="s">
        <v>225</v>
      </c>
      <c r="C5" s="14" t="s">
        <v>233</v>
      </c>
      <c r="D5" s="14" t="s">
        <v>234</v>
      </c>
      <c r="E5" s="14" t="s">
        <v>220</v>
      </c>
      <c r="F5" s="14" t="s">
        <v>235</v>
      </c>
    </row>
    <row r="6" spans="1:6" ht="15.75" x14ac:dyDescent="0.25">
      <c r="A6" s="15" t="s">
        <v>46</v>
      </c>
      <c r="B6" s="16">
        <f>SUM(C6+D6+E6+F6)</f>
        <v>58</v>
      </c>
      <c r="C6" s="16">
        <v>8</v>
      </c>
      <c r="D6" s="16">
        <v>1</v>
      </c>
      <c r="E6" s="16">
        <v>7</v>
      </c>
      <c r="F6" s="29">
        <v>42</v>
      </c>
    </row>
    <row r="7" spans="1:6" ht="15.75" x14ac:dyDescent="0.25">
      <c r="A7" s="15" t="s">
        <v>5</v>
      </c>
      <c r="B7" s="16">
        <f t="shared" ref="B7:B11" si="0">SUM(C7+D7+E7+F7)</f>
        <v>103</v>
      </c>
      <c r="C7" s="16">
        <v>18</v>
      </c>
      <c r="D7" s="16">
        <v>5</v>
      </c>
      <c r="E7" s="16">
        <v>23</v>
      </c>
      <c r="F7" s="29">
        <v>57</v>
      </c>
    </row>
    <row r="8" spans="1:6" ht="15.75" x14ac:dyDescent="0.25">
      <c r="A8" s="15" t="s">
        <v>78</v>
      </c>
      <c r="B8" s="16">
        <f t="shared" si="0"/>
        <v>1</v>
      </c>
      <c r="C8" s="16">
        <v>0</v>
      </c>
      <c r="D8" s="16">
        <v>0</v>
      </c>
      <c r="E8" s="16">
        <v>0</v>
      </c>
      <c r="F8" s="29">
        <v>1</v>
      </c>
    </row>
    <row r="9" spans="1:6" ht="15.75" x14ac:dyDescent="0.25">
      <c r="A9" s="15" t="s">
        <v>10</v>
      </c>
      <c r="B9" s="16">
        <f t="shared" si="0"/>
        <v>7</v>
      </c>
      <c r="C9" s="16">
        <v>4</v>
      </c>
      <c r="D9" s="16">
        <v>1</v>
      </c>
      <c r="E9" s="16">
        <v>0</v>
      </c>
      <c r="F9" s="29">
        <v>2</v>
      </c>
    </row>
    <row r="10" spans="1:6" ht="15.75" x14ac:dyDescent="0.25">
      <c r="A10" s="15" t="s">
        <v>9</v>
      </c>
      <c r="B10" s="16">
        <f t="shared" si="0"/>
        <v>7</v>
      </c>
      <c r="C10" s="16">
        <v>1</v>
      </c>
      <c r="D10" s="16">
        <v>0</v>
      </c>
      <c r="E10" s="16">
        <v>1</v>
      </c>
      <c r="F10" s="29">
        <v>5</v>
      </c>
    </row>
    <row r="11" spans="1:6" s="19" customFormat="1" ht="23.25" customHeight="1" x14ac:dyDescent="0.25">
      <c r="A11" s="17" t="s">
        <v>226</v>
      </c>
      <c r="B11" s="16">
        <f t="shared" si="0"/>
        <v>16</v>
      </c>
      <c r="C11" s="18">
        <v>0</v>
      </c>
      <c r="D11" s="18">
        <v>1</v>
      </c>
      <c r="E11" s="18">
        <v>5</v>
      </c>
      <c r="F11" s="30">
        <v>10</v>
      </c>
    </row>
    <row r="12" spans="1:6" ht="15.75" x14ac:dyDescent="0.25">
      <c r="A12" s="14" t="s">
        <v>227</v>
      </c>
      <c r="B12" s="14">
        <f>SUM(B6:B11)</f>
        <v>192</v>
      </c>
      <c r="C12" s="14">
        <f>SUM(C6:C11)</f>
        <v>31</v>
      </c>
      <c r="D12" s="14">
        <f>SUM(D6:D11)</f>
        <v>8</v>
      </c>
      <c r="E12" s="14">
        <f>SUM(E6:E11)</f>
        <v>36</v>
      </c>
      <c r="F12" s="14">
        <f>SUM(F6:F11)</f>
        <v>117</v>
      </c>
    </row>
    <row r="14" spans="1:6" ht="43.5" customHeight="1" x14ac:dyDescent="0.25">
      <c r="A14" s="31" t="s">
        <v>228</v>
      </c>
      <c r="B14" s="32"/>
      <c r="C14" s="32"/>
      <c r="D14" s="32"/>
      <c r="E14" s="32"/>
      <c r="F14" s="32"/>
    </row>
    <row r="15" spans="1:6" ht="30" customHeight="1" x14ac:dyDescent="0.25">
      <c r="A15" s="31" t="s">
        <v>229</v>
      </c>
      <c r="B15" s="32"/>
      <c r="C15" s="32"/>
      <c r="D15" s="32"/>
      <c r="E15" s="32"/>
      <c r="F15" s="32"/>
    </row>
    <row r="16" spans="1:6" ht="66" customHeight="1" x14ac:dyDescent="0.25">
      <c r="A16" s="31" t="s">
        <v>230</v>
      </c>
      <c r="B16" s="32"/>
      <c r="C16" s="32"/>
      <c r="D16" s="32"/>
      <c r="E16" s="32"/>
      <c r="F16" s="32"/>
    </row>
    <row r="17" spans="1:6" ht="57.75" customHeight="1" x14ac:dyDescent="0.25">
      <c r="A17" s="31" t="s">
        <v>231</v>
      </c>
      <c r="B17" s="32"/>
      <c r="C17" s="32"/>
      <c r="D17" s="32"/>
      <c r="E17" s="32"/>
      <c r="F17" s="32"/>
    </row>
  </sheetData>
  <mergeCells count="7">
    <mergeCell ref="A16:F16"/>
    <mergeCell ref="A17:F17"/>
    <mergeCell ref="A1:D1"/>
    <mergeCell ref="A2:D2"/>
    <mergeCell ref="E1:F3"/>
    <mergeCell ref="A14:F14"/>
    <mergeCell ref="A15:F15"/>
  </mergeCells>
  <pageMargins left="0.98425196850393704" right="0.98425196850393704" top="0.98425196850393704" bottom="0.9842519685039370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R59"/>
  <sheetViews>
    <sheetView topLeftCell="A46" zoomScaleNormal="100" workbookViewId="0">
      <selection activeCell="B69" sqref="B69"/>
    </sheetView>
  </sheetViews>
  <sheetFormatPr defaultColWidth="22.7109375" defaultRowHeight="15" x14ac:dyDescent="0.25"/>
  <cols>
    <col min="1" max="7" width="18.7109375" style="8" customWidth="1"/>
    <col min="8" max="8" width="42.7109375" style="8" customWidth="1"/>
    <col min="9" max="9" width="22.7109375" style="8"/>
    <col min="10" max="18" width="18.7109375" style="8" customWidth="1"/>
    <col min="19" max="16384" width="22.7109375" style="8"/>
  </cols>
  <sheetData>
    <row r="1" spans="1:18" s="4" customFormat="1" ht="52.5" x14ac:dyDescent="0.25">
      <c r="A1" s="3" t="s">
        <v>207</v>
      </c>
      <c r="B1" s="3" t="s">
        <v>0</v>
      </c>
      <c r="C1" s="3" t="s">
        <v>208</v>
      </c>
      <c r="D1" s="3" t="s">
        <v>209</v>
      </c>
      <c r="E1" s="3" t="s">
        <v>210</v>
      </c>
      <c r="F1" s="3" t="s">
        <v>236</v>
      </c>
      <c r="G1" s="3" t="s">
        <v>232</v>
      </c>
      <c r="H1" s="3" t="s">
        <v>1</v>
      </c>
      <c r="I1" s="3" t="s">
        <v>2</v>
      </c>
      <c r="J1" s="3" t="s">
        <v>211</v>
      </c>
      <c r="K1" s="3" t="s">
        <v>212</v>
      </c>
      <c r="L1" s="3" t="s">
        <v>213</v>
      </c>
      <c r="M1" s="3" t="s">
        <v>214</v>
      </c>
      <c r="N1" s="3" t="s">
        <v>215</v>
      </c>
      <c r="O1" s="3" t="s">
        <v>216</v>
      </c>
      <c r="P1" s="3" t="s">
        <v>217</v>
      </c>
      <c r="Q1" s="3" t="s">
        <v>218</v>
      </c>
      <c r="R1" s="3" t="s">
        <v>219</v>
      </c>
    </row>
    <row r="2" spans="1:18" x14ac:dyDescent="0.25">
      <c r="A2" s="5" t="s">
        <v>74</v>
      </c>
      <c r="B2" s="5" t="s">
        <v>206</v>
      </c>
      <c r="C2" s="5" t="s">
        <v>233</v>
      </c>
      <c r="D2" s="6">
        <v>452950</v>
      </c>
      <c r="E2" s="7">
        <v>45020.984912638887</v>
      </c>
      <c r="F2" s="26">
        <f t="shared" ref="F2:F33" si="0">SUM(G2+L2+M2+N2+O2+P2+Q2+R2)</f>
        <v>40.1</v>
      </c>
      <c r="G2" s="26">
        <v>18</v>
      </c>
      <c r="H2" s="23" t="s">
        <v>142</v>
      </c>
      <c r="I2" s="5" t="s">
        <v>46</v>
      </c>
      <c r="J2" s="5" t="s">
        <v>3</v>
      </c>
      <c r="K2" s="5" t="s">
        <v>3</v>
      </c>
      <c r="L2" s="6">
        <v>0</v>
      </c>
      <c r="M2" s="6">
        <v>0</v>
      </c>
      <c r="N2" s="6">
        <v>0</v>
      </c>
      <c r="O2" s="6">
        <v>6</v>
      </c>
      <c r="P2" s="6">
        <v>3</v>
      </c>
      <c r="Q2" s="6">
        <v>1.5</v>
      </c>
      <c r="R2" s="6">
        <v>11.6</v>
      </c>
    </row>
    <row r="3" spans="1:18" x14ac:dyDescent="0.25">
      <c r="A3" s="5" t="s">
        <v>74</v>
      </c>
      <c r="B3" s="5" t="s">
        <v>206</v>
      </c>
      <c r="C3" s="5" t="s">
        <v>233</v>
      </c>
      <c r="D3" s="6">
        <v>454135</v>
      </c>
      <c r="E3" s="7">
        <v>45022.654928194439</v>
      </c>
      <c r="F3" s="26">
        <f t="shared" si="0"/>
        <v>39.5</v>
      </c>
      <c r="G3" s="26">
        <v>16</v>
      </c>
      <c r="H3" s="23" t="s">
        <v>166</v>
      </c>
      <c r="I3" s="5" t="s">
        <v>46</v>
      </c>
      <c r="J3" s="5" t="s">
        <v>3</v>
      </c>
      <c r="K3" s="5" t="s">
        <v>3</v>
      </c>
      <c r="L3" s="6">
        <v>0</v>
      </c>
      <c r="M3" s="6">
        <v>0</v>
      </c>
      <c r="N3" s="6">
        <v>0</v>
      </c>
      <c r="O3" s="6">
        <v>6</v>
      </c>
      <c r="P3" s="6">
        <v>4</v>
      </c>
      <c r="Q3" s="6">
        <v>1.5</v>
      </c>
      <c r="R3" s="6">
        <v>12</v>
      </c>
    </row>
    <row r="4" spans="1:18" x14ac:dyDescent="0.25">
      <c r="A4" s="5" t="s">
        <v>74</v>
      </c>
      <c r="B4" s="5" t="s">
        <v>206</v>
      </c>
      <c r="C4" s="5" t="s">
        <v>233</v>
      </c>
      <c r="D4" s="6">
        <v>452362</v>
      </c>
      <c r="E4" s="7">
        <v>45020.52844149305</v>
      </c>
      <c r="F4" s="26">
        <f t="shared" si="0"/>
        <v>39.233333333333334</v>
      </c>
      <c r="G4" s="26">
        <f>(11+13+13)/3</f>
        <v>12.333333333333334</v>
      </c>
      <c r="H4" s="23" t="s">
        <v>68</v>
      </c>
      <c r="I4" s="5" t="s">
        <v>46</v>
      </c>
      <c r="J4" s="5" t="s">
        <v>4</v>
      </c>
      <c r="K4" s="5" t="s">
        <v>3</v>
      </c>
      <c r="L4" s="6">
        <v>6</v>
      </c>
      <c r="M4" s="6">
        <v>4</v>
      </c>
      <c r="N4" s="6">
        <v>0</v>
      </c>
      <c r="O4" s="6">
        <v>6</v>
      </c>
      <c r="P4" s="6">
        <v>3</v>
      </c>
      <c r="Q4" s="6">
        <v>1.5</v>
      </c>
      <c r="R4" s="6">
        <v>6.4</v>
      </c>
    </row>
    <row r="5" spans="1:18" x14ac:dyDescent="0.25">
      <c r="A5" s="5" t="s">
        <v>74</v>
      </c>
      <c r="B5" s="5" t="s">
        <v>206</v>
      </c>
      <c r="C5" s="5" t="s">
        <v>233</v>
      </c>
      <c r="D5" s="6">
        <v>452904</v>
      </c>
      <c r="E5" s="7">
        <v>45020.888003796295</v>
      </c>
      <c r="F5" s="26">
        <f t="shared" si="0"/>
        <v>31.6</v>
      </c>
      <c r="G5" s="26">
        <f>(10+10+10)/3</f>
        <v>10</v>
      </c>
      <c r="H5" s="5" t="s">
        <v>139</v>
      </c>
      <c r="I5" s="5" t="s">
        <v>46</v>
      </c>
      <c r="J5" s="5" t="s">
        <v>3</v>
      </c>
      <c r="K5" s="5" t="s">
        <v>3</v>
      </c>
      <c r="L5" s="6">
        <v>0</v>
      </c>
      <c r="M5" s="6">
        <v>0</v>
      </c>
      <c r="N5" s="6">
        <v>0</v>
      </c>
      <c r="O5" s="6">
        <v>6</v>
      </c>
      <c r="P5" s="6">
        <v>3</v>
      </c>
      <c r="Q5" s="6">
        <v>0.6</v>
      </c>
      <c r="R5" s="6">
        <v>12</v>
      </c>
    </row>
    <row r="6" spans="1:18" x14ac:dyDescent="0.25">
      <c r="A6" s="5" t="s">
        <v>74</v>
      </c>
      <c r="B6" s="5" t="s">
        <v>206</v>
      </c>
      <c r="C6" s="5" t="s">
        <v>233</v>
      </c>
      <c r="D6" s="6">
        <v>455262</v>
      </c>
      <c r="E6" s="7">
        <v>45025.839377696757</v>
      </c>
      <c r="F6" s="26">
        <f t="shared" si="0"/>
        <v>23.866666666666664</v>
      </c>
      <c r="G6" s="26">
        <f>(11+10+9.5)/3</f>
        <v>10.166666666666666</v>
      </c>
      <c r="H6" s="5" t="s">
        <v>60</v>
      </c>
      <c r="I6" s="5" t="s">
        <v>46</v>
      </c>
      <c r="J6" s="5" t="s">
        <v>3</v>
      </c>
      <c r="K6" s="5" t="s">
        <v>3</v>
      </c>
      <c r="L6" s="6">
        <v>0</v>
      </c>
      <c r="M6" s="6">
        <v>0</v>
      </c>
      <c r="N6" s="6">
        <v>0</v>
      </c>
      <c r="O6" s="6">
        <v>6</v>
      </c>
      <c r="P6" s="6">
        <v>3</v>
      </c>
      <c r="Q6" s="6">
        <v>1.5</v>
      </c>
      <c r="R6" s="6">
        <v>3.2</v>
      </c>
    </row>
    <row r="7" spans="1:18" x14ac:dyDescent="0.25">
      <c r="A7" s="5" t="s">
        <v>74</v>
      </c>
      <c r="B7" s="5" t="s">
        <v>206</v>
      </c>
      <c r="C7" s="5" t="s">
        <v>233</v>
      </c>
      <c r="D7" s="6">
        <v>454641</v>
      </c>
      <c r="E7" s="7">
        <v>45023.837876458332</v>
      </c>
      <c r="F7" s="26">
        <f t="shared" si="0"/>
        <v>22</v>
      </c>
      <c r="G7" s="26">
        <f>(10+10+10)/3</f>
        <v>10</v>
      </c>
      <c r="H7" s="5" t="s">
        <v>175</v>
      </c>
      <c r="I7" s="5" t="s">
        <v>46</v>
      </c>
      <c r="J7" s="5" t="s">
        <v>3</v>
      </c>
      <c r="K7" s="5" t="s">
        <v>3</v>
      </c>
      <c r="L7" s="6">
        <v>0</v>
      </c>
      <c r="M7" s="6">
        <v>0</v>
      </c>
      <c r="N7" s="6">
        <v>0</v>
      </c>
      <c r="O7" s="6">
        <v>6</v>
      </c>
      <c r="P7" s="6">
        <v>3</v>
      </c>
      <c r="Q7" s="6">
        <v>1</v>
      </c>
      <c r="R7" s="6">
        <v>2</v>
      </c>
    </row>
    <row r="8" spans="1:18" x14ac:dyDescent="0.25">
      <c r="A8" s="5" t="s">
        <v>74</v>
      </c>
      <c r="B8" s="5" t="s">
        <v>206</v>
      </c>
      <c r="C8" s="5" t="s">
        <v>233</v>
      </c>
      <c r="D8" s="6">
        <v>452691</v>
      </c>
      <c r="E8" s="7">
        <v>45020.702177650463</v>
      </c>
      <c r="F8" s="26">
        <f t="shared" si="0"/>
        <v>20.7</v>
      </c>
      <c r="G8" s="26">
        <f>(11+9.5+9.5)/3</f>
        <v>10</v>
      </c>
      <c r="H8" s="5" t="s">
        <v>20</v>
      </c>
      <c r="I8" s="5" t="s">
        <v>46</v>
      </c>
      <c r="J8" s="5" t="s">
        <v>3</v>
      </c>
      <c r="K8" s="5" t="s">
        <v>3</v>
      </c>
      <c r="L8" s="6">
        <v>0</v>
      </c>
      <c r="M8" s="6">
        <v>0</v>
      </c>
      <c r="N8" s="6">
        <v>0</v>
      </c>
      <c r="O8" s="6">
        <v>6</v>
      </c>
      <c r="P8" s="6">
        <v>3</v>
      </c>
      <c r="Q8" s="6">
        <v>1.5</v>
      </c>
      <c r="R8" s="6">
        <v>0.2</v>
      </c>
    </row>
    <row r="9" spans="1:18" x14ac:dyDescent="0.25">
      <c r="A9" s="5" t="s">
        <v>74</v>
      </c>
      <c r="B9" s="5" t="s">
        <v>206</v>
      </c>
      <c r="C9" s="5" t="s">
        <v>233</v>
      </c>
      <c r="D9" s="6">
        <v>451296</v>
      </c>
      <c r="E9" s="7">
        <v>45019.609977337961</v>
      </c>
      <c r="F9" s="26">
        <f t="shared" si="0"/>
        <v>19</v>
      </c>
      <c r="G9" s="26">
        <f>(10.5+9+10.5)/3</f>
        <v>10</v>
      </c>
      <c r="H9" s="5" t="s">
        <v>92</v>
      </c>
      <c r="I9" s="5" t="s">
        <v>46</v>
      </c>
      <c r="J9" s="5" t="s">
        <v>3</v>
      </c>
      <c r="K9" s="5" t="s">
        <v>3</v>
      </c>
      <c r="L9" s="6">
        <v>0</v>
      </c>
      <c r="M9" s="6">
        <v>0</v>
      </c>
      <c r="N9" s="6">
        <v>0</v>
      </c>
      <c r="O9" s="6">
        <v>6</v>
      </c>
      <c r="P9" s="6">
        <v>0</v>
      </c>
      <c r="Q9" s="6">
        <v>0.2</v>
      </c>
      <c r="R9" s="6">
        <v>2.8</v>
      </c>
    </row>
    <row r="10" spans="1:18" x14ac:dyDescent="0.25">
      <c r="A10" s="5" t="s">
        <v>74</v>
      </c>
      <c r="B10" s="5" t="s">
        <v>206</v>
      </c>
      <c r="C10" s="5" t="s">
        <v>234</v>
      </c>
      <c r="D10" s="6">
        <v>451503</v>
      </c>
      <c r="E10" s="7">
        <v>45019.750504444441</v>
      </c>
      <c r="F10" s="26">
        <f t="shared" si="0"/>
        <v>15.333333333333332</v>
      </c>
      <c r="G10" s="26">
        <f>(5+5.5+5.5)/3</f>
        <v>5.333333333333333</v>
      </c>
      <c r="H10" s="5" t="s">
        <v>61</v>
      </c>
      <c r="I10" s="5" t="s">
        <v>46</v>
      </c>
      <c r="J10" s="5" t="s">
        <v>3</v>
      </c>
      <c r="K10" s="5" t="s">
        <v>3</v>
      </c>
      <c r="L10" s="6">
        <v>0</v>
      </c>
      <c r="M10" s="6">
        <v>0</v>
      </c>
      <c r="N10" s="6">
        <v>0</v>
      </c>
      <c r="O10" s="6">
        <v>6</v>
      </c>
      <c r="P10" s="6">
        <v>3</v>
      </c>
      <c r="Q10" s="6">
        <v>0</v>
      </c>
      <c r="R10" s="6">
        <v>1</v>
      </c>
    </row>
    <row r="11" spans="1:18" x14ac:dyDescent="0.25">
      <c r="A11" s="5" t="s">
        <v>74</v>
      </c>
      <c r="B11" s="5" t="s">
        <v>206</v>
      </c>
      <c r="C11" s="5" t="s">
        <v>220</v>
      </c>
      <c r="D11" s="6">
        <v>451005</v>
      </c>
      <c r="E11" s="7">
        <v>45019.457618668981</v>
      </c>
      <c r="F11" s="26">
        <f t="shared" si="0"/>
        <v>22</v>
      </c>
      <c r="G11" s="26">
        <v>0</v>
      </c>
      <c r="H11" s="5" t="s">
        <v>81</v>
      </c>
      <c r="I11" s="5" t="s">
        <v>46</v>
      </c>
      <c r="J11" s="5" t="s">
        <v>3</v>
      </c>
      <c r="K11" s="5" t="s">
        <v>3</v>
      </c>
      <c r="L11" s="6">
        <v>0</v>
      </c>
      <c r="M11" s="6">
        <v>0</v>
      </c>
      <c r="N11" s="6">
        <v>0</v>
      </c>
      <c r="O11" s="6">
        <v>6</v>
      </c>
      <c r="P11" s="6">
        <v>3</v>
      </c>
      <c r="Q11" s="6">
        <v>1</v>
      </c>
      <c r="R11" s="6">
        <v>12</v>
      </c>
    </row>
    <row r="12" spans="1:18" x14ac:dyDescent="0.25">
      <c r="A12" s="5" t="s">
        <v>74</v>
      </c>
      <c r="B12" s="5" t="s">
        <v>206</v>
      </c>
      <c r="C12" s="5" t="s">
        <v>220</v>
      </c>
      <c r="D12" s="6">
        <v>450831</v>
      </c>
      <c r="E12" s="7">
        <v>45019.353573391199</v>
      </c>
      <c r="F12" s="26">
        <f t="shared" si="0"/>
        <v>18</v>
      </c>
      <c r="G12" s="26">
        <v>0</v>
      </c>
      <c r="H12" s="5" t="s">
        <v>76</v>
      </c>
      <c r="I12" s="5" t="s">
        <v>46</v>
      </c>
      <c r="J12" s="5" t="s">
        <v>3</v>
      </c>
      <c r="K12" s="5" t="s">
        <v>3</v>
      </c>
      <c r="L12" s="6">
        <v>0</v>
      </c>
      <c r="M12" s="6">
        <v>0</v>
      </c>
      <c r="N12" s="6">
        <v>0</v>
      </c>
      <c r="O12" s="6">
        <v>6</v>
      </c>
      <c r="P12" s="6">
        <v>0</v>
      </c>
      <c r="Q12" s="6">
        <v>0</v>
      </c>
      <c r="R12" s="6">
        <v>12</v>
      </c>
    </row>
    <row r="13" spans="1:18" x14ac:dyDescent="0.25">
      <c r="A13" s="5" t="s">
        <v>74</v>
      </c>
      <c r="B13" s="5" t="s">
        <v>206</v>
      </c>
      <c r="C13" s="5" t="s">
        <v>220</v>
      </c>
      <c r="D13" s="6">
        <v>453473</v>
      </c>
      <c r="E13" s="7">
        <v>45021.645944456017</v>
      </c>
      <c r="F13" s="26">
        <f t="shared" si="0"/>
        <v>18</v>
      </c>
      <c r="G13" s="26">
        <v>0</v>
      </c>
      <c r="H13" s="5" t="s">
        <v>153</v>
      </c>
      <c r="I13" s="5" t="s">
        <v>46</v>
      </c>
      <c r="J13" s="5" t="s">
        <v>3</v>
      </c>
      <c r="K13" s="5" t="s">
        <v>3</v>
      </c>
      <c r="L13" s="6">
        <v>0</v>
      </c>
      <c r="M13" s="6">
        <v>0</v>
      </c>
      <c r="N13" s="6">
        <v>0</v>
      </c>
      <c r="O13" s="6">
        <v>6</v>
      </c>
      <c r="P13" s="6">
        <v>0</v>
      </c>
      <c r="Q13" s="6">
        <v>0</v>
      </c>
      <c r="R13" s="6">
        <v>12</v>
      </c>
    </row>
    <row r="14" spans="1:18" x14ac:dyDescent="0.25">
      <c r="A14" s="5" t="s">
        <v>74</v>
      </c>
      <c r="B14" s="5" t="s">
        <v>206</v>
      </c>
      <c r="C14" s="5" t="s">
        <v>220</v>
      </c>
      <c r="D14" s="6">
        <v>451315</v>
      </c>
      <c r="E14" s="7">
        <v>45019.625243020833</v>
      </c>
      <c r="F14" s="26">
        <f t="shared" si="0"/>
        <v>11.9</v>
      </c>
      <c r="G14" s="26">
        <v>0</v>
      </c>
      <c r="H14" s="5" t="s">
        <v>93</v>
      </c>
      <c r="I14" s="5" t="s">
        <v>46</v>
      </c>
      <c r="J14" s="5" t="s">
        <v>3</v>
      </c>
      <c r="K14" s="5" t="s">
        <v>3</v>
      </c>
      <c r="L14" s="6">
        <v>0</v>
      </c>
      <c r="M14" s="6">
        <v>0</v>
      </c>
      <c r="N14" s="6">
        <v>0</v>
      </c>
      <c r="O14" s="6">
        <v>6</v>
      </c>
      <c r="P14" s="6">
        <v>3</v>
      </c>
      <c r="Q14" s="6">
        <v>1.5</v>
      </c>
      <c r="R14" s="6">
        <v>1.4</v>
      </c>
    </row>
    <row r="15" spans="1:18" x14ac:dyDescent="0.25">
      <c r="A15" s="5" t="s">
        <v>74</v>
      </c>
      <c r="B15" s="5" t="s">
        <v>206</v>
      </c>
      <c r="C15" s="5" t="s">
        <v>220</v>
      </c>
      <c r="D15" s="6">
        <v>455096</v>
      </c>
      <c r="E15" s="7">
        <v>45025.494238657404</v>
      </c>
      <c r="F15" s="26">
        <f t="shared" si="0"/>
        <v>9.9</v>
      </c>
      <c r="G15" s="26">
        <v>0</v>
      </c>
      <c r="H15" s="5" t="s">
        <v>191</v>
      </c>
      <c r="I15" s="5" t="s">
        <v>46</v>
      </c>
      <c r="J15" s="5" t="s">
        <v>3</v>
      </c>
      <c r="K15" s="5" t="s">
        <v>3</v>
      </c>
      <c r="L15" s="6">
        <v>0</v>
      </c>
      <c r="M15" s="6">
        <v>0</v>
      </c>
      <c r="N15" s="6">
        <v>0</v>
      </c>
      <c r="O15" s="6">
        <v>6</v>
      </c>
      <c r="P15" s="6">
        <v>0</v>
      </c>
      <c r="Q15" s="6">
        <v>1.5</v>
      </c>
      <c r="R15" s="6">
        <v>2.4</v>
      </c>
    </row>
    <row r="16" spans="1:18" x14ac:dyDescent="0.25">
      <c r="A16" s="5" t="s">
        <v>74</v>
      </c>
      <c r="B16" s="5" t="s">
        <v>206</v>
      </c>
      <c r="C16" s="5" t="s">
        <v>220</v>
      </c>
      <c r="D16" s="6">
        <v>452332</v>
      </c>
      <c r="E16" s="7">
        <v>45020.504243194446</v>
      </c>
      <c r="F16" s="26">
        <f t="shared" si="0"/>
        <v>8.6999999999999993</v>
      </c>
      <c r="G16" s="26">
        <v>0</v>
      </c>
      <c r="H16" s="5" t="s">
        <v>51</v>
      </c>
      <c r="I16" s="5" t="s">
        <v>46</v>
      </c>
      <c r="J16" s="5" t="s">
        <v>3</v>
      </c>
      <c r="K16" s="5" t="s">
        <v>3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1.5</v>
      </c>
      <c r="R16" s="6">
        <v>7.2</v>
      </c>
    </row>
    <row r="17" spans="1:18" x14ac:dyDescent="0.25">
      <c r="A17" s="5" t="s">
        <v>74</v>
      </c>
      <c r="B17" s="5" t="s">
        <v>206</v>
      </c>
      <c r="C17" s="5" t="s">
        <v>220</v>
      </c>
      <c r="D17" s="6">
        <v>455238</v>
      </c>
      <c r="E17" s="7">
        <v>45025.81591931713</v>
      </c>
      <c r="F17" s="26">
        <f t="shared" si="0"/>
        <v>7.8999999999999995</v>
      </c>
      <c r="G17" s="26">
        <v>0</v>
      </c>
      <c r="H17" s="5" t="s">
        <v>199</v>
      </c>
      <c r="I17" s="5" t="s">
        <v>46</v>
      </c>
      <c r="J17" s="5" t="s">
        <v>3</v>
      </c>
      <c r="K17" s="5" t="s">
        <v>3</v>
      </c>
      <c r="L17" s="6">
        <v>0</v>
      </c>
      <c r="M17" s="6">
        <v>0</v>
      </c>
      <c r="N17" s="6">
        <v>0</v>
      </c>
      <c r="O17" s="6">
        <v>6</v>
      </c>
      <c r="P17" s="6">
        <v>0</v>
      </c>
      <c r="Q17" s="6">
        <v>1.3</v>
      </c>
      <c r="R17" s="6">
        <v>0.6</v>
      </c>
    </row>
    <row r="18" spans="1:18" x14ac:dyDescent="0.25">
      <c r="A18" s="5" t="s">
        <v>74</v>
      </c>
      <c r="B18" s="5" t="s">
        <v>206</v>
      </c>
      <c r="C18" s="5" t="s">
        <v>235</v>
      </c>
      <c r="D18" s="6">
        <v>453806</v>
      </c>
      <c r="E18" s="7">
        <v>45022.072168854167</v>
      </c>
      <c r="F18" s="26">
        <f t="shared" si="0"/>
        <v>22.5</v>
      </c>
      <c r="G18" s="26">
        <v>0</v>
      </c>
      <c r="H18" s="5" t="s">
        <v>163</v>
      </c>
      <c r="I18" s="5" t="s">
        <v>46</v>
      </c>
      <c r="J18" s="5" t="s">
        <v>3</v>
      </c>
      <c r="K18" s="5" t="s">
        <v>3</v>
      </c>
      <c r="L18" s="6">
        <v>0</v>
      </c>
      <c r="M18" s="6">
        <v>0</v>
      </c>
      <c r="N18" s="6">
        <v>0</v>
      </c>
      <c r="O18" s="6">
        <v>6</v>
      </c>
      <c r="P18" s="6">
        <v>3</v>
      </c>
      <c r="Q18" s="6">
        <v>1.5</v>
      </c>
      <c r="R18" s="6">
        <v>12</v>
      </c>
    </row>
    <row r="19" spans="1:18" x14ac:dyDescent="0.25">
      <c r="A19" s="5" t="s">
        <v>74</v>
      </c>
      <c r="B19" s="5" t="s">
        <v>206</v>
      </c>
      <c r="C19" s="5" t="s">
        <v>235</v>
      </c>
      <c r="D19" s="6">
        <v>453819</v>
      </c>
      <c r="E19" s="7">
        <v>45022.231924525462</v>
      </c>
      <c r="F19" s="26">
        <f t="shared" si="0"/>
        <v>22.1</v>
      </c>
      <c r="G19" s="26">
        <v>0</v>
      </c>
      <c r="H19" s="5" t="s">
        <v>24</v>
      </c>
      <c r="I19" s="5" t="s">
        <v>46</v>
      </c>
      <c r="J19" s="5" t="s">
        <v>3</v>
      </c>
      <c r="K19" s="5" t="s">
        <v>3</v>
      </c>
      <c r="L19" s="6">
        <v>0</v>
      </c>
      <c r="M19" s="6">
        <v>0</v>
      </c>
      <c r="N19" s="6">
        <v>0</v>
      </c>
      <c r="O19" s="6">
        <v>6</v>
      </c>
      <c r="P19" s="6">
        <v>3</v>
      </c>
      <c r="Q19" s="6">
        <v>1.1000000000000001</v>
      </c>
      <c r="R19" s="6">
        <v>12</v>
      </c>
    </row>
    <row r="20" spans="1:18" x14ac:dyDescent="0.25">
      <c r="A20" s="5" t="s">
        <v>74</v>
      </c>
      <c r="B20" s="5" t="s">
        <v>206</v>
      </c>
      <c r="C20" s="5" t="s">
        <v>235</v>
      </c>
      <c r="D20" s="6">
        <v>454493</v>
      </c>
      <c r="E20" s="7">
        <v>45023.447732627312</v>
      </c>
      <c r="F20" s="26">
        <f t="shared" si="0"/>
        <v>21.7</v>
      </c>
      <c r="G20" s="26">
        <v>0</v>
      </c>
      <c r="H20" s="5" t="s">
        <v>45</v>
      </c>
      <c r="I20" s="5" t="s">
        <v>46</v>
      </c>
      <c r="J20" s="5" t="s">
        <v>4</v>
      </c>
      <c r="K20" s="5" t="s">
        <v>3</v>
      </c>
      <c r="L20" s="6">
        <v>6</v>
      </c>
      <c r="M20" s="6">
        <v>0</v>
      </c>
      <c r="N20" s="6">
        <v>0</v>
      </c>
      <c r="O20" s="6">
        <v>6</v>
      </c>
      <c r="P20" s="6">
        <v>0</v>
      </c>
      <c r="Q20" s="6">
        <v>0.5</v>
      </c>
      <c r="R20" s="6">
        <v>9.1999999999999993</v>
      </c>
    </row>
    <row r="21" spans="1:18" x14ac:dyDescent="0.25">
      <c r="A21" s="5" t="s">
        <v>74</v>
      </c>
      <c r="B21" s="5" t="s">
        <v>206</v>
      </c>
      <c r="C21" s="5" t="s">
        <v>235</v>
      </c>
      <c r="D21" s="6">
        <v>451833</v>
      </c>
      <c r="E21" s="7">
        <v>45019.940928194439</v>
      </c>
      <c r="F21" s="26">
        <f t="shared" si="0"/>
        <v>21.2</v>
      </c>
      <c r="G21" s="26">
        <v>0</v>
      </c>
      <c r="H21" s="5" t="s">
        <v>114</v>
      </c>
      <c r="I21" s="5" t="s">
        <v>46</v>
      </c>
      <c r="J21" s="5" t="s">
        <v>3</v>
      </c>
      <c r="K21" s="5" t="s">
        <v>3</v>
      </c>
      <c r="L21" s="6">
        <v>0</v>
      </c>
      <c r="M21" s="6">
        <v>0</v>
      </c>
      <c r="N21" s="6">
        <v>0</v>
      </c>
      <c r="O21" s="6">
        <v>6</v>
      </c>
      <c r="P21" s="6">
        <v>3</v>
      </c>
      <c r="Q21" s="6">
        <v>0.2</v>
      </c>
      <c r="R21" s="6">
        <v>12</v>
      </c>
    </row>
    <row r="22" spans="1:18" x14ac:dyDescent="0.25">
      <c r="A22" s="5" t="s">
        <v>74</v>
      </c>
      <c r="B22" s="5" t="s">
        <v>206</v>
      </c>
      <c r="C22" s="5" t="s">
        <v>235</v>
      </c>
      <c r="D22" s="6">
        <v>455125</v>
      </c>
      <c r="E22" s="7">
        <v>45025.637756851851</v>
      </c>
      <c r="F22" s="26">
        <f t="shared" si="0"/>
        <v>21</v>
      </c>
      <c r="G22" s="26">
        <v>0</v>
      </c>
      <c r="H22" s="5" t="s">
        <v>193</v>
      </c>
      <c r="I22" s="5" t="s">
        <v>46</v>
      </c>
      <c r="J22" s="5" t="s">
        <v>3</v>
      </c>
      <c r="K22" s="5" t="s">
        <v>3</v>
      </c>
      <c r="L22" s="6">
        <v>0</v>
      </c>
      <c r="M22" s="6">
        <v>0</v>
      </c>
      <c r="N22" s="6">
        <v>0</v>
      </c>
      <c r="O22" s="6">
        <v>6</v>
      </c>
      <c r="P22" s="6">
        <v>3</v>
      </c>
      <c r="Q22" s="6">
        <v>0</v>
      </c>
      <c r="R22" s="6">
        <v>12</v>
      </c>
    </row>
    <row r="23" spans="1:18" x14ac:dyDescent="0.25">
      <c r="A23" s="5" t="s">
        <v>74</v>
      </c>
      <c r="B23" s="5" t="s">
        <v>206</v>
      </c>
      <c r="C23" s="5" t="s">
        <v>235</v>
      </c>
      <c r="D23" s="6">
        <v>454873</v>
      </c>
      <c r="E23" s="7">
        <v>45024.689729722224</v>
      </c>
      <c r="F23" s="26">
        <f t="shared" si="0"/>
        <v>19.7</v>
      </c>
      <c r="G23" s="26">
        <v>0</v>
      </c>
      <c r="H23" s="5" t="s">
        <v>56</v>
      </c>
      <c r="I23" s="5" t="s">
        <v>46</v>
      </c>
      <c r="J23" s="5" t="s">
        <v>3</v>
      </c>
      <c r="K23" s="5" t="s">
        <v>3</v>
      </c>
      <c r="L23" s="6">
        <v>0</v>
      </c>
      <c r="M23" s="6">
        <v>0</v>
      </c>
      <c r="N23" s="6">
        <v>0</v>
      </c>
      <c r="O23" s="6">
        <v>6</v>
      </c>
      <c r="P23" s="6">
        <v>3</v>
      </c>
      <c r="Q23" s="6">
        <v>1.5</v>
      </c>
      <c r="R23" s="6">
        <v>9.1999999999999993</v>
      </c>
    </row>
    <row r="24" spans="1:18" x14ac:dyDescent="0.25">
      <c r="A24" s="5" t="s">
        <v>74</v>
      </c>
      <c r="B24" s="5" t="s">
        <v>206</v>
      </c>
      <c r="C24" s="5" t="s">
        <v>235</v>
      </c>
      <c r="D24" s="6">
        <v>454796</v>
      </c>
      <c r="E24" s="7">
        <v>45024.47888318287</v>
      </c>
      <c r="F24" s="26">
        <f t="shared" si="0"/>
        <v>19.3</v>
      </c>
      <c r="G24" s="26">
        <v>0</v>
      </c>
      <c r="H24" s="5" t="s">
        <v>181</v>
      </c>
      <c r="I24" s="5" t="s">
        <v>46</v>
      </c>
      <c r="J24" s="5" t="s">
        <v>3</v>
      </c>
      <c r="K24" s="5" t="s">
        <v>3</v>
      </c>
      <c r="L24" s="6">
        <v>0</v>
      </c>
      <c r="M24" s="6">
        <v>0</v>
      </c>
      <c r="N24" s="6">
        <v>0</v>
      </c>
      <c r="O24" s="6">
        <v>6</v>
      </c>
      <c r="P24" s="6">
        <v>0</v>
      </c>
      <c r="Q24" s="6">
        <v>1.3</v>
      </c>
      <c r="R24" s="6">
        <v>12</v>
      </c>
    </row>
    <row r="25" spans="1:18" x14ac:dyDescent="0.25">
      <c r="A25" s="5" t="s">
        <v>74</v>
      </c>
      <c r="B25" s="5" t="s">
        <v>206</v>
      </c>
      <c r="C25" s="5" t="s">
        <v>235</v>
      </c>
      <c r="D25" s="6">
        <v>455337</v>
      </c>
      <c r="E25" s="7">
        <v>45025.986134918981</v>
      </c>
      <c r="F25" s="26">
        <f t="shared" si="0"/>
        <v>18</v>
      </c>
      <c r="G25" s="26">
        <v>0</v>
      </c>
      <c r="H25" s="5" t="s">
        <v>205</v>
      </c>
      <c r="I25" s="5" t="s">
        <v>46</v>
      </c>
      <c r="J25" s="5" t="s">
        <v>3</v>
      </c>
      <c r="K25" s="5" t="s">
        <v>3</v>
      </c>
      <c r="L25" s="6">
        <v>0</v>
      </c>
      <c r="M25" s="6">
        <v>0</v>
      </c>
      <c r="N25" s="6">
        <v>0</v>
      </c>
      <c r="O25" s="6">
        <v>6</v>
      </c>
      <c r="P25" s="6">
        <v>0</v>
      </c>
      <c r="Q25" s="6">
        <v>0</v>
      </c>
      <c r="R25" s="6">
        <v>12</v>
      </c>
    </row>
    <row r="26" spans="1:18" x14ac:dyDescent="0.25">
      <c r="A26" s="5" t="s">
        <v>74</v>
      </c>
      <c r="B26" s="5" t="s">
        <v>206</v>
      </c>
      <c r="C26" s="5" t="s">
        <v>235</v>
      </c>
      <c r="D26" s="6">
        <v>454948</v>
      </c>
      <c r="E26" s="7">
        <v>45024.809034733793</v>
      </c>
      <c r="F26" s="26">
        <f t="shared" si="0"/>
        <v>17.899999999999999</v>
      </c>
      <c r="G26" s="26">
        <v>0</v>
      </c>
      <c r="H26" s="5" t="s">
        <v>188</v>
      </c>
      <c r="I26" s="5" t="s">
        <v>46</v>
      </c>
      <c r="J26" s="5" t="s">
        <v>4</v>
      </c>
      <c r="K26" s="5" t="s">
        <v>3</v>
      </c>
      <c r="L26" s="6">
        <v>6</v>
      </c>
      <c r="M26" s="6">
        <v>4</v>
      </c>
      <c r="N26" s="6">
        <v>0</v>
      </c>
      <c r="O26" s="6">
        <v>6</v>
      </c>
      <c r="P26" s="6">
        <v>0</v>
      </c>
      <c r="Q26" s="6">
        <v>0.9</v>
      </c>
      <c r="R26" s="6">
        <v>1</v>
      </c>
    </row>
    <row r="27" spans="1:18" x14ac:dyDescent="0.25">
      <c r="A27" s="5" t="s">
        <v>74</v>
      </c>
      <c r="B27" s="5" t="s">
        <v>206</v>
      </c>
      <c r="C27" s="5" t="s">
        <v>235</v>
      </c>
      <c r="D27" s="6">
        <v>451263</v>
      </c>
      <c r="E27" s="7">
        <v>45019.590344988421</v>
      </c>
      <c r="F27" s="26">
        <f t="shared" si="0"/>
        <v>16.399999999999999</v>
      </c>
      <c r="G27" s="26">
        <v>0</v>
      </c>
      <c r="H27" s="5" t="s">
        <v>91</v>
      </c>
      <c r="I27" s="5" t="s">
        <v>46</v>
      </c>
      <c r="J27" s="5" t="s">
        <v>3</v>
      </c>
      <c r="K27" s="5" t="s">
        <v>3</v>
      </c>
      <c r="L27" s="6">
        <v>0</v>
      </c>
      <c r="M27" s="6">
        <v>0</v>
      </c>
      <c r="N27" s="6">
        <v>0</v>
      </c>
      <c r="O27" s="6">
        <v>6</v>
      </c>
      <c r="P27" s="6">
        <v>3</v>
      </c>
      <c r="Q27" s="6">
        <v>0.2</v>
      </c>
      <c r="R27" s="6">
        <v>7.2</v>
      </c>
    </row>
    <row r="28" spans="1:18" x14ac:dyDescent="0.25">
      <c r="A28" s="5" t="s">
        <v>74</v>
      </c>
      <c r="B28" s="5" t="s">
        <v>206</v>
      </c>
      <c r="C28" s="5" t="s">
        <v>235</v>
      </c>
      <c r="D28" s="6">
        <v>451537</v>
      </c>
      <c r="E28" s="7">
        <v>45019.772004965278</v>
      </c>
      <c r="F28" s="26">
        <f t="shared" si="0"/>
        <v>16.2</v>
      </c>
      <c r="G28" s="26">
        <v>0</v>
      </c>
      <c r="H28" s="5" t="s">
        <v>104</v>
      </c>
      <c r="I28" s="5" t="s">
        <v>46</v>
      </c>
      <c r="J28" s="5" t="s">
        <v>3</v>
      </c>
      <c r="K28" s="5" t="s">
        <v>3</v>
      </c>
      <c r="L28" s="6">
        <v>0</v>
      </c>
      <c r="M28" s="6">
        <v>0</v>
      </c>
      <c r="N28" s="6">
        <v>0</v>
      </c>
      <c r="O28" s="6">
        <v>6</v>
      </c>
      <c r="P28" s="6">
        <v>3</v>
      </c>
      <c r="Q28" s="6">
        <v>0</v>
      </c>
      <c r="R28" s="6">
        <v>7.2</v>
      </c>
    </row>
    <row r="29" spans="1:18" x14ac:dyDescent="0.25">
      <c r="A29" s="5" t="s">
        <v>74</v>
      </c>
      <c r="B29" s="5" t="s">
        <v>206</v>
      </c>
      <c r="C29" s="5" t="s">
        <v>235</v>
      </c>
      <c r="D29" s="6">
        <v>452626</v>
      </c>
      <c r="E29" s="7">
        <v>45020.667846261575</v>
      </c>
      <c r="F29" s="26">
        <f t="shared" si="0"/>
        <v>16.2</v>
      </c>
      <c r="G29" s="26">
        <v>0</v>
      </c>
      <c r="H29" s="5" t="s">
        <v>22</v>
      </c>
      <c r="I29" s="5" t="s">
        <v>46</v>
      </c>
      <c r="J29" s="5" t="s">
        <v>3</v>
      </c>
      <c r="K29" s="5" t="s">
        <v>3</v>
      </c>
      <c r="L29" s="6">
        <v>0</v>
      </c>
      <c r="M29" s="6">
        <v>0</v>
      </c>
      <c r="N29" s="6">
        <v>0</v>
      </c>
      <c r="O29" s="6">
        <v>6</v>
      </c>
      <c r="P29" s="6">
        <v>3</v>
      </c>
      <c r="Q29" s="6">
        <v>0</v>
      </c>
      <c r="R29" s="6">
        <v>7.2</v>
      </c>
    </row>
    <row r="30" spans="1:18" x14ac:dyDescent="0.25">
      <c r="A30" s="5" t="s">
        <v>74</v>
      </c>
      <c r="B30" s="5" t="s">
        <v>206</v>
      </c>
      <c r="C30" s="5" t="s">
        <v>235</v>
      </c>
      <c r="D30" s="6">
        <v>451451</v>
      </c>
      <c r="E30" s="7">
        <v>45019.699335266203</v>
      </c>
      <c r="F30" s="26">
        <f t="shared" si="0"/>
        <v>16</v>
      </c>
      <c r="G30" s="26">
        <v>0</v>
      </c>
      <c r="H30" s="5" t="s">
        <v>99</v>
      </c>
      <c r="I30" s="5" t="s">
        <v>46</v>
      </c>
      <c r="J30" s="5" t="s">
        <v>3</v>
      </c>
      <c r="K30" s="5" t="s">
        <v>3</v>
      </c>
      <c r="L30" s="6">
        <v>0</v>
      </c>
      <c r="M30" s="6">
        <v>0</v>
      </c>
      <c r="N30" s="6">
        <v>0</v>
      </c>
      <c r="O30" s="6">
        <v>6</v>
      </c>
      <c r="P30" s="6">
        <v>0</v>
      </c>
      <c r="Q30" s="6">
        <v>0.4</v>
      </c>
      <c r="R30" s="6">
        <v>9.6</v>
      </c>
    </row>
    <row r="31" spans="1:18" x14ac:dyDescent="0.25">
      <c r="A31" s="5" t="s">
        <v>74</v>
      </c>
      <c r="B31" s="5" t="s">
        <v>206</v>
      </c>
      <c r="C31" s="5" t="s">
        <v>235</v>
      </c>
      <c r="D31" s="6">
        <v>453753</v>
      </c>
      <c r="E31" s="7">
        <v>45021.921444120366</v>
      </c>
      <c r="F31" s="26">
        <f t="shared" si="0"/>
        <v>16</v>
      </c>
      <c r="G31" s="26">
        <v>0</v>
      </c>
      <c r="H31" s="5" t="s">
        <v>35</v>
      </c>
      <c r="I31" s="5" t="s">
        <v>46</v>
      </c>
      <c r="J31" s="5" t="s">
        <v>3</v>
      </c>
      <c r="K31" s="5" t="s">
        <v>3</v>
      </c>
      <c r="L31" s="6">
        <v>0</v>
      </c>
      <c r="M31" s="6">
        <v>0</v>
      </c>
      <c r="N31" s="6">
        <v>0</v>
      </c>
      <c r="O31" s="6">
        <v>6</v>
      </c>
      <c r="P31" s="6">
        <v>0</v>
      </c>
      <c r="Q31" s="6">
        <v>0.6</v>
      </c>
      <c r="R31" s="6">
        <v>9.4</v>
      </c>
    </row>
    <row r="32" spans="1:18" x14ac:dyDescent="0.25">
      <c r="A32" s="5" t="s">
        <v>74</v>
      </c>
      <c r="B32" s="5" t="s">
        <v>206</v>
      </c>
      <c r="C32" s="5" t="s">
        <v>235</v>
      </c>
      <c r="D32" s="6">
        <v>455132</v>
      </c>
      <c r="E32" s="7">
        <v>45025.651112106483</v>
      </c>
      <c r="F32" s="26">
        <f t="shared" si="0"/>
        <v>15.9</v>
      </c>
      <c r="G32" s="26">
        <v>0</v>
      </c>
      <c r="H32" s="5" t="s">
        <v>195</v>
      </c>
      <c r="I32" s="5" t="s">
        <v>46</v>
      </c>
      <c r="J32" s="5" t="s">
        <v>3</v>
      </c>
      <c r="K32" s="5" t="s">
        <v>3</v>
      </c>
      <c r="L32" s="6">
        <v>0</v>
      </c>
      <c r="M32" s="6">
        <v>0</v>
      </c>
      <c r="N32" s="6">
        <v>0</v>
      </c>
      <c r="O32" s="6">
        <v>6</v>
      </c>
      <c r="P32" s="6">
        <v>3</v>
      </c>
      <c r="Q32" s="6">
        <v>1.5</v>
      </c>
      <c r="R32" s="6">
        <v>5.4</v>
      </c>
    </row>
    <row r="33" spans="1:18" x14ac:dyDescent="0.25">
      <c r="A33" s="5" t="s">
        <v>74</v>
      </c>
      <c r="B33" s="5" t="s">
        <v>206</v>
      </c>
      <c r="C33" s="5" t="s">
        <v>235</v>
      </c>
      <c r="D33" s="6">
        <v>452211</v>
      </c>
      <c r="E33" s="7">
        <v>45020.433324791666</v>
      </c>
      <c r="F33" s="26">
        <f t="shared" si="0"/>
        <v>14.9</v>
      </c>
      <c r="G33" s="26">
        <v>0</v>
      </c>
      <c r="H33" s="5" t="s">
        <v>37</v>
      </c>
      <c r="I33" s="5" t="s">
        <v>46</v>
      </c>
      <c r="J33" s="5" t="s">
        <v>3</v>
      </c>
      <c r="K33" s="5" t="s">
        <v>3</v>
      </c>
      <c r="L33" s="6">
        <v>0</v>
      </c>
      <c r="M33" s="6">
        <v>0</v>
      </c>
      <c r="N33" s="6">
        <v>0</v>
      </c>
      <c r="O33" s="6">
        <v>0</v>
      </c>
      <c r="P33" s="6">
        <v>3</v>
      </c>
      <c r="Q33" s="6">
        <v>1.5</v>
      </c>
      <c r="R33" s="6">
        <v>10.4</v>
      </c>
    </row>
    <row r="34" spans="1:18" x14ac:dyDescent="0.25">
      <c r="A34" s="5" t="s">
        <v>74</v>
      </c>
      <c r="B34" s="5" t="s">
        <v>206</v>
      </c>
      <c r="C34" s="5" t="s">
        <v>235</v>
      </c>
      <c r="D34" s="6">
        <v>455136</v>
      </c>
      <c r="E34" s="7">
        <v>45025.651922407407</v>
      </c>
      <c r="F34" s="26">
        <f t="shared" ref="F34:F58" si="1">SUM(G34+L34+M34+N34+O34+P34+Q34+R34)</f>
        <v>14.7</v>
      </c>
      <c r="G34" s="26">
        <v>0</v>
      </c>
      <c r="H34" s="5" t="s">
        <v>196</v>
      </c>
      <c r="I34" s="5" t="s">
        <v>46</v>
      </c>
      <c r="J34" s="5" t="s">
        <v>3</v>
      </c>
      <c r="K34" s="5" t="s">
        <v>3</v>
      </c>
      <c r="L34" s="6">
        <v>0</v>
      </c>
      <c r="M34" s="6">
        <v>0</v>
      </c>
      <c r="N34" s="6">
        <v>0</v>
      </c>
      <c r="O34" s="6">
        <v>6</v>
      </c>
      <c r="P34" s="6">
        <v>0</v>
      </c>
      <c r="Q34" s="6">
        <v>1.5</v>
      </c>
      <c r="R34" s="6">
        <v>7.2</v>
      </c>
    </row>
    <row r="35" spans="1:18" x14ac:dyDescent="0.25">
      <c r="A35" s="5" t="s">
        <v>74</v>
      </c>
      <c r="B35" s="5" t="s">
        <v>206</v>
      </c>
      <c r="C35" s="5" t="s">
        <v>235</v>
      </c>
      <c r="D35" s="6">
        <v>453913</v>
      </c>
      <c r="E35" s="7">
        <v>45022.402050833334</v>
      </c>
      <c r="F35" s="26">
        <f t="shared" si="1"/>
        <v>14.7</v>
      </c>
      <c r="G35" s="26">
        <v>0</v>
      </c>
      <c r="H35" s="5" t="s">
        <v>164</v>
      </c>
      <c r="I35" s="5" t="s">
        <v>46</v>
      </c>
      <c r="J35" s="5" t="s">
        <v>3</v>
      </c>
      <c r="K35" s="5" t="s">
        <v>3</v>
      </c>
      <c r="L35" s="6">
        <v>0</v>
      </c>
      <c r="M35" s="6">
        <v>0</v>
      </c>
      <c r="N35" s="6">
        <v>0</v>
      </c>
      <c r="O35" s="6">
        <v>6</v>
      </c>
      <c r="P35" s="6">
        <v>3</v>
      </c>
      <c r="Q35" s="6">
        <v>1.5</v>
      </c>
      <c r="R35" s="6">
        <v>4.2</v>
      </c>
    </row>
    <row r="36" spans="1:18" x14ac:dyDescent="0.25">
      <c r="A36" s="5" t="s">
        <v>74</v>
      </c>
      <c r="B36" s="5" t="s">
        <v>206</v>
      </c>
      <c r="C36" s="5" t="s">
        <v>235</v>
      </c>
      <c r="D36" s="6">
        <v>454415</v>
      </c>
      <c r="E36" s="7">
        <v>45023.243723784719</v>
      </c>
      <c r="F36" s="26">
        <f t="shared" si="1"/>
        <v>14.4</v>
      </c>
      <c r="G36" s="26">
        <v>0</v>
      </c>
      <c r="H36" s="5" t="s">
        <v>172</v>
      </c>
      <c r="I36" s="5" t="s">
        <v>46</v>
      </c>
      <c r="J36" s="5" t="s">
        <v>4</v>
      </c>
      <c r="K36" s="5" t="s">
        <v>3</v>
      </c>
      <c r="L36" s="6">
        <v>6</v>
      </c>
      <c r="M36" s="6">
        <v>0</v>
      </c>
      <c r="N36" s="6">
        <v>0</v>
      </c>
      <c r="O36" s="6">
        <v>6</v>
      </c>
      <c r="P36" s="6">
        <v>0</v>
      </c>
      <c r="Q36" s="6">
        <v>0</v>
      </c>
      <c r="R36" s="6">
        <v>2.4</v>
      </c>
    </row>
    <row r="37" spans="1:18" x14ac:dyDescent="0.25">
      <c r="A37" s="5" t="s">
        <v>74</v>
      </c>
      <c r="B37" s="5" t="s">
        <v>206</v>
      </c>
      <c r="C37" s="5" t="s">
        <v>235</v>
      </c>
      <c r="D37" s="6">
        <v>451103</v>
      </c>
      <c r="E37" s="7">
        <v>45019.499356423607</v>
      </c>
      <c r="F37" s="26">
        <f t="shared" si="1"/>
        <v>13.2</v>
      </c>
      <c r="G37" s="26">
        <v>0</v>
      </c>
      <c r="H37" s="5" t="s">
        <v>86</v>
      </c>
      <c r="I37" s="5" t="s">
        <v>46</v>
      </c>
      <c r="J37" s="5" t="s">
        <v>3</v>
      </c>
      <c r="K37" s="5" t="s">
        <v>3</v>
      </c>
      <c r="L37" s="6">
        <v>0</v>
      </c>
      <c r="M37" s="6">
        <v>0</v>
      </c>
      <c r="N37" s="6">
        <v>0</v>
      </c>
      <c r="O37" s="6">
        <v>6</v>
      </c>
      <c r="P37" s="6">
        <v>0</v>
      </c>
      <c r="Q37" s="6">
        <v>0</v>
      </c>
      <c r="R37" s="6">
        <v>7.2</v>
      </c>
    </row>
    <row r="38" spans="1:18" x14ac:dyDescent="0.25">
      <c r="A38" s="5" t="s">
        <v>74</v>
      </c>
      <c r="B38" s="5" t="s">
        <v>206</v>
      </c>
      <c r="C38" s="5" t="s">
        <v>235</v>
      </c>
      <c r="D38" s="6">
        <v>452141</v>
      </c>
      <c r="E38" s="7">
        <v>45020.394490856481</v>
      </c>
      <c r="F38" s="26">
        <f t="shared" si="1"/>
        <v>13.1</v>
      </c>
      <c r="G38" s="26">
        <v>0</v>
      </c>
      <c r="H38" s="5" t="s">
        <v>121</v>
      </c>
      <c r="I38" s="5" t="s">
        <v>46</v>
      </c>
      <c r="J38" s="5" t="s">
        <v>3</v>
      </c>
      <c r="K38" s="5" t="s">
        <v>3</v>
      </c>
      <c r="L38" s="6">
        <v>0</v>
      </c>
      <c r="M38" s="6">
        <v>0</v>
      </c>
      <c r="N38" s="6">
        <v>0</v>
      </c>
      <c r="O38" s="6">
        <v>6</v>
      </c>
      <c r="P38" s="6">
        <v>3</v>
      </c>
      <c r="Q38" s="6">
        <v>0.5</v>
      </c>
      <c r="R38" s="6">
        <v>3.6</v>
      </c>
    </row>
    <row r="39" spans="1:18" x14ac:dyDescent="0.25">
      <c r="A39" s="5" t="s">
        <v>74</v>
      </c>
      <c r="B39" s="5" t="s">
        <v>206</v>
      </c>
      <c r="C39" s="5" t="s">
        <v>235</v>
      </c>
      <c r="D39" s="6">
        <v>452977</v>
      </c>
      <c r="E39" s="7">
        <v>45021.003063564815</v>
      </c>
      <c r="F39" s="26">
        <f t="shared" si="1"/>
        <v>12.4</v>
      </c>
      <c r="G39" s="26">
        <v>0</v>
      </c>
      <c r="H39" s="5" t="s">
        <v>69</v>
      </c>
      <c r="I39" s="5" t="s">
        <v>46</v>
      </c>
      <c r="J39" s="5" t="s">
        <v>4</v>
      </c>
      <c r="K39" s="5" t="s">
        <v>3</v>
      </c>
      <c r="L39" s="6">
        <v>6</v>
      </c>
      <c r="M39" s="6">
        <v>0</v>
      </c>
      <c r="N39" s="6">
        <v>0</v>
      </c>
      <c r="O39" s="6">
        <v>6</v>
      </c>
      <c r="P39" s="6">
        <v>0</v>
      </c>
      <c r="Q39" s="6">
        <v>0</v>
      </c>
      <c r="R39" s="6">
        <v>0.4</v>
      </c>
    </row>
    <row r="40" spans="1:18" x14ac:dyDescent="0.25">
      <c r="A40" s="5" t="s">
        <v>74</v>
      </c>
      <c r="B40" s="5" t="s">
        <v>206</v>
      </c>
      <c r="C40" s="5" t="s">
        <v>235</v>
      </c>
      <c r="D40" s="6">
        <v>454669</v>
      </c>
      <c r="E40" s="7">
        <v>45023.902901689813</v>
      </c>
      <c r="F40" s="26">
        <f t="shared" si="1"/>
        <v>11.700000000000001</v>
      </c>
      <c r="G40" s="26">
        <v>0</v>
      </c>
      <c r="H40" s="5" t="s">
        <v>176</v>
      </c>
      <c r="I40" s="5" t="s">
        <v>46</v>
      </c>
      <c r="J40" s="5" t="s">
        <v>3</v>
      </c>
      <c r="K40" s="5" t="s">
        <v>3</v>
      </c>
      <c r="L40" s="6">
        <v>0</v>
      </c>
      <c r="M40" s="6">
        <v>0</v>
      </c>
      <c r="N40" s="6">
        <v>0</v>
      </c>
      <c r="O40" s="6">
        <v>6</v>
      </c>
      <c r="P40" s="6">
        <v>3</v>
      </c>
      <c r="Q40" s="6">
        <v>0.9</v>
      </c>
      <c r="R40" s="6">
        <v>1.8</v>
      </c>
    </row>
    <row r="41" spans="1:18" x14ac:dyDescent="0.25">
      <c r="A41" s="5" t="s">
        <v>74</v>
      </c>
      <c r="B41" s="5" t="s">
        <v>206</v>
      </c>
      <c r="C41" s="5" t="s">
        <v>235</v>
      </c>
      <c r="D41" s="6">
        <v>454703</v>
      </c>
      <c r="E41" s="7">
        <v>45024.030277754631</v>
      </c>
      <c r="F41" s="26">
        <f t="shared" si="1"/>
        <v>11.5</v>
      </c>
      <c r="G41" s="26">
        <v>0</v>
      </c>
      <c r="H41" s="5" t="s">
        <v>179</v>
      </c>
      <c r="I41" s="5" t="s">
        <v>46</v>
      </c>
      <c r="J41" s="5" t="s">
        <v>3</v>
      </c>
      <c r="K41" s="5" t="s">
        <v>3</v>
      </c>
      <c r="L41" s="6">
        <v>0</v>
      </c>
      <c r="M41" s="6">
        <v>0</v>
      </c>
      <c r="N41" s="6">
        <v>0</v>
      </c>
      <c r="O41" s="6">
        <v>6</v>
      </c>
      <c r="P41" s="6">
        <v>0</v>
      </c>
      <c r="Q41" s="6">
        <v>1.5</v>
      </c>
      <c r="R41" s="6">
        <v>4</v>
      </c>
    </row>
    <row r="42" spans="1:18" x14ac:dyDescent="0.25">
      <c r="A42" s="5" t="s">
        <v>74</v>
      </c>
      <c r="B42" s="5" t="s">
        <v>206</v>
      </c>
      <c r="C42" s="5" t="s">
        <v>235</v>
      </c>
      <c r="D42" s="6">
        <v>451580</v>
      </c>
      <c r="E42" s="7">
        <v>45019.790852858794</v>
      </c>
      <c r="F42" s="26">
        <f t="shared" si="1"/>
        <v>11.5</v>
      </c>
      <c r="G42" s="26">
        <v>0</v>
      </c>
      <c r="H42" s="5" t="s">
        <v>106</v>
      </c>
      <c r="I42" s="5" t="s">
        <v>46</v>
      </c>
      <c r="J42" s="5" t="s">
        <v>3</v>
      </c>
      <c r="K42" s="5" t="s">
        <v>3</v>
      </c>
      <c r="L42" s="6">
        <v>0</v>
      </c>
      <c r="M42" s="6">
        <v>0</v>
      </c>
      <c r="N42" s="6">
        <v>0</v>
      </c>
      <c r="O42" s="6">
        <v>6</v>
      </c>
      <c r="P42" s="6">
        <v>3</v>
      </c>
      <c r="Q42" s="6">
        <v>1.5</v>
      </c>
      <c r="R42" s="6">
        <v>1</v>
      </c>
    </row>
    <row r="43" spans="1:18" x14ac:dyDescent="0.25">
      <c r="A43" s="5" t="s">
        <v>74</v>
      </c>
      <c r="B43" s="5" t="s">
        <v>206</v>
      </c>
      <c r="C43" s="5" t="s">
        <v>235</v>
      </c>
      <c r="D43" s="6">
        <v>451328</v>
      </c>
      <c r="E43" s="7">
        <v>45019.631933657409</v>
      </c>
      <c r="F43" s="26">
        <f t="shared" si="1"/>
        <v>11.2</v>
      </c>
      <c r="G43" s="26">
        <v>0</v>
      </c>
      <c r="H43" s="5" t="s">
        <v>94</v>
      </c>
      <c r="I43" s="5" t="s">
        <v>46</v>
      </c>
      <c r="J43" s="5" t="s">
        <v>3</v>
      </c>
      <c r="K43" s="5" t="s">
        <v>3</v>
      </c>
      <c r="L43" s="6">
        <v>0</v>
      </c>
      <c r="M43" s="6">
        <v>0</v>
      </c>
      <c r="N43" s="6">
        <v>0</v>
      </c>
      <c r="O43" s="6">
        <v>6</v>
      </c>
      <c r="P43" s="6">
        <v>3</v>
      </c>
      <c r="Q43" s="6">
        <v>0</v>
      </c>
      <c r="R43" s="6">
        <v>2.2000000000000002</v>
      </c>
    </row>
    <row r="44" spans="1:18" x14ac:dyDescent="0.25">
      <c r="A44" s="5" t="s">
        <v>74</v>
      </c>
      <c r="B44" s="5" t="s">
        <v>206</v>
      </c>
      <c r="C44" s="5" t="s">
        <v>235</v>
      </c>
      <c r="D44" s="6">
        <v>451654</v>
      </c>
      <c r="E44" s="7">
        <v>45019.817167766203</v>
      </c>
      <c r="F44" s="26">
        <f t="shared" si="1"/>
        <v>11</v>
      </c>
      <c r="G44" s="26">
        <v>0</v>
      </c>
      <c r="H44" s="5" t="s">
        <v>108</v>
      </c>
      <c r="I44" s="5" t="s">
        <v>46</v>
      </c>
      <c r="J44" s="5" t="s">
        <v>3</v>
      </c>
      <c r="K44" s="5" t="s">
        <v>3</v>
      </c>
      <c r="L44" s="6">
        <v>0</v>
      </c>
      <c r="M44" s="6">
        <v>0</v>
      </c>
      <c r="N44" s="6">
        <v>0</v>
      </c>
      <c r="O44" s="6">
        <v>6</v>
      </c>
      <c r="P44" s="6">
        <v>3</v>
      </c>
      <c r="Q44" s="6">
        <v>0</v>
      </c>
      <c r="R44" s="6">
        <v>2</v>
      </c>
    </row>
    <row r="45" spans="1:18" x14ac:dyDescent="0.25">
      <c r="A45" s="5" t="s">
        <v>74</v>
      </c>
      <c r="B45" s="5" t="s">
        <v>206</v>
      </c>
      <c r="C45" s="5" t="s">
        <v>235</v>
      </c>
      <c r="D45" s="6">
        <v>453764</v>
      </c>
      <c r="E45" s="7">
        <v>45021.927221990736</v>
      </c>
      <c r="F45" s="26">
        <f t="shared" si="1"/>
        <v>10.700000000000001</v>
      </c>
      <c r="G45" s="26">
        <v>0</v>
      </c>
      <c r="H45" s="5" t="s">
        <v>161</v>
      </c>
      <c r="I45" s="5" t="s">
        <v>46</v>
      </c>
      <c r="J45" s="5" t="s">
        <v>3</v>
      </c>
      <c r="K45" s="5" t="s">
        <v>3</v>
      </c>
      <c r="L45" s="6">
        <v>0</v>
      </c>
      <c r="M45" s="6">
        <v>0</v>
      </c>
      <c r="N45" s="6">
        <v>0</v>
      </c>
      <c r="O45" s="6">
        <v>6</v>
      </c>
      <c r="P45" s="6">
        <v>3</v>
      </c>
      <c r="Q45" s="6">
        <v>0.3</v>
      </c>
      <c r="R45" s="6">
        <v>1.4</v>
      </c>
    </row>
    <row r="46" spans="1:18" x14ac:dyDescent="0.25">
      <c r="A46" s="5" t="s">
        <v>74</v>
      </c>
      <c r="B46" s="5" t="s">
        <v>206</v>
      </c>
      <c r="C46" s="5" t="s">
        <v>235</v>
      </c>
      <c r="D46" s="6">
        <v>453672</v>
      </c>
      <c r="E46" s="7">
        <v>45021.795093715278</v>
      </c>
      <c r="F46" s="26">
        <f t="shared" si="1"/>
        <v>10.7</v>
      </c>
      <c r="G46" s="26">
        <v>0</v>
      </c>
      <c r="H46" s="5" t="s">
        <v>47</v>
      </c>
      <c r="I46" s="5" t="s">
        <v>46</v>
      </c>
      <c r="J46" s="5" t="s">
        <v>3</v>
      </c>
      <c r="K46" s="5" t="s">
        <v>3</v>
      </c>
      <c r="L46" s="6">
        <v>0</v>
      </c>
      <c r="M46" s="6">
        <v>0</v>
      </c>
      <c r="N46" s="6">
        <v>0</v>
      </c>
      <c r="O46" s="6">
        <v>6</v>
      </c>
      <c r="P46" s="6">
        <v>3</v>
      </c>
      <c r="Q46" s="6">
        <v>1.5</v>
      </c>
      <c r="R46" s="6">
        <v>0.2</v>
      </c>
    </row>
    <row r="47" spans="1:18" x14ac:dyDescent="0.25">
      <c r="A47" s="5" t="s">
        <v>74</v>
      </c>
      <c r="B47" s="5" t="s">
        <v>206</v>
      </c>
      <c r="C47" s="5" t="s">
        <v>235</v>
      </c>
      <c r="D47" s="6">
        <v>452733</v>
      </c>
      <c r="E47" s="7">
        <v>45020.73348106481</v>
      </c>
      <c r="F47" s="26">
        <f t="shared" si="1"/>
        <v>10.5</v>
      </c>
      <c r="G47" s="26">
        <v>0</v>
      </c>
      <c r="H47" s="5" t="s">
        <v>133</v>
      </c>
      <c r="I47" s="5" t="s">
        <v>46</v>
      </c>
      <c r="J47" s="5" t="s">
        <v>3</v>
      </c>
      <c r="K47" s="5" t="s">
        <v>3</v>
      </c>
      <c r="L47" s="6">
        <v>0</v>
      </c>
      <c r="M47" s="6">
        <v>0</v>
      </c>
      <c r="N47" s="6">
        <v>0</v>
      </c>
      <c r="O47" s="6">
        <v>6</v>
      </c>
      <c r="P47" s="6">
        <v>3</v>
      </c>
      <c r="Q47" s="6">
        <v>1.3</v>
      </c>
      <c r="R47" s="6">
        <v>0.2</v>
      </c>
    </row>
    <row r="48" spans="1:18" x14ac:dyDescent="0.25">
      <c r="A48" s="5" t="s">
        <v>74</v>
      </c>
      <c r="B48" s="5" t="s">
        <v>206</v>
      </c>
      <c r="C48" s="5" t="s">
        <v>235</v>
      </c>
      <c r="D48" s="6">
        <v>453781</v>
      </c>
      <c r="E48" s="7">
        <v>45021.966486712961</v>
      </c>
      <c r="F48" s="26">
        <f t="shared" si="1"/>
        <v>10.4</v>
      </c>
      <c r="G48" s="26">
        <v>0</v>
      </c>
      <c r="H48" s="5" t="s">
        <v>162</v>
      </c>
      <c r="I48" s="5" t="s">
        <v>46</v>
      </c>
      <c r="J48" s="5" t="s">
        <v>3</v>
      </c>
      <c r="K48" s="5" t="s">
        <v>3</v>
      </c>
      <c r="L48" s="6">
        <v>0</v>
      </c>
      <c r="M48" s="6">
        <v>0</v>
      </c>
      <c r="N48" s="6">
        <v>0</v>
      </c>
      <c r="O48" s="6">
        <v>6</v>
      </c>
      <c r="P48" s="6">
        <v>0</v>
      </c>
      <c r="Q48" s="6">
        <v>1.2</v>
      </c>
      <c r="R48" s="6">
        <v>3.2</v>
      </c>
    </row>
    <row r="49" spans="1:18" x14ac:dyDescent="0.25">
      <c r="A49" s="5" t="s">
        <v>74</v>
      </c>
      <c r="B49" s="5" t="s">
        <v>206</v>
      </c>
      <c r="C49" s="5" t="s">
        <v>235</v>
      </c>
      <c r="D49" s="6">
        <v>452378</v>
      </c>
      <c r="E49" s="7">
        <v>45020.544833148146</v>
      </c>
      <c r="F49" s="26">
        <f t="shared" si="1"/>
        <v>10.1</v>
      </c>
      <c r="G49" s="26">
        <v>0</v>
      </c>
      <c r="H49" s="5" t="s">
        <v>125</v>
      </c>
      <c r="I49" s="5" t="s">
        <v>46</v>
      </c>
      <c r="J49" s="5" t="s">
        <v>3</v>
      </c>
      <c r="K49" s="5" t="s">
        <v>3</v>
      </c>
      <c r="L49" s="6">
        <v>0</v>
      </c>
      <c r="M49" s="6">
        <v>0</v>
      </c>
      <c r="N49" s="6">
        <v>0</v>
      </c>
      <c r="O49" s="6">
        <v>6</v>
      </c>
      <c r="P49" s="6">
        <v>0</v>
      </c>
      <c r="Q49" s="6">
        <v>1.5</v>
      </c>
      <c r="R49" s="6">
        <v>2.6</v>
      </c>
    </row>
    <row r="50" spans="1:18" x14ac:dyDescent="0.25">
      <c r="A50" s="5" t="s">
        <v>74</v>
      </c>
      <c r="B50" s="5" t="s">
        <v>206</v>
      </c>
      <c r="C50" s="5" t="s">
        <v>235</v>
      </c>
      <c r="D50" s="6">
        <v>451095</v>
      </c>
      <c r="E50" s="7">
        <v>45019.496457766203</v>
      </c>
      <c r="F50" s="26">
        <f t="shared" si="1"/>
        <v>10</v>
      </c>
      <c r="G50" s="26">
        <v>0</v>
      </c>
      <c r="H50" s="5" t="s">
        <v>85</v>
      </c>
      <c r="I50" s="5" t="s">
        <v>46</v>
      </c>
      <c r="J50" s="5" t="s">
        <v>3</v>
      </c>
      <c r="K50" s="5" t="s">
        <v>3</v>
      </c>
      <c r="L50" s="6">
        <v>0</v>
      </c>
      <c r="M50" s="6">
        <v>0</v>
      </c>
      <c r="N50" s="6">
        <v>0</v>
      </c>
      <c r="O50" s="6">
        <v>6</v>
      </c>
      <c r="P50" s="6">
        <v>3</v>
      </c>
      <c r="Q50" s="6">
        <v>0.8</v>
      </c>
      <c r="R50" s="6">
        <v>0.2</v>
      </c>
    </row>
    <row r="51" spans="1:18" x14ac:dyDescent="0.25">
      <c r="A51" s="5" t="s">
        <v>74</v>
      </c>
      <c r="B51" s="5" t="s">
        <v>206</v>
      </c>
      <c r="C51" s="5" t="s">
        <v>235</v>
      </c>
      <c r="D51" s="6">
        <v>453228</v>
      </c>
      <c r="E51" s="7">
        <v>45021.471305775463</v>
      </c>
      <c r="F51" s="26">
        <f t="shared" si="1"/>
        <v>8.9</v>
      </c>
      <c r="G51" s="26">
        <v>0</v>
      </c>
      <c r="H51" s="5" t="s">
        <v>148</v>
      </c>
      <c r="I51" s="5" t="s">
        <v>46</v>
      </c>
      <c r="J51" s="5" t="s">
        <v>3</v>
      </c>
      <c r="K51" s="5" t="s">
        <v>3</v>
      </c>
      <c r="L51" s="6">
        <v>0</v>
      </c>
      <c r="M51" s="6">
        <v>0</v>
      </c>
      <c r="N51" s="6">
        <v>0</v>
      </c>
      <c r="O51" s="6">
        <v>6</v>
      </c>
      <c r="P51" s="6">
        <v>0</v>
      </c>
      <c r="Q51" s="6">
        <v>0.5</v>
      </c>
      <c r="R51" s="6">
        <v>2.4</v>
      </c>
    </row>
    <row r="52" spans="1:18" x14ac:dyDescent="0.25">
      <c r="A52" s="5" t="s">
        <v>74</v>
      </c>
      <c r="B52" s="5" t="s">
        <v>206</v>
      </c>
      <c r="C52" s="5" t="s">
        <v>235</v>
      </c>
      <c r="D52" s="6">
        <v>451378</v>
      </c>
      <c r="E52" s="7">
        <v>45019.646312037032</v>
      </c>
      <c r="F52" s="26">
        <f t="shared" si="1"/>
        <v>8.5</v>
      </c>
      <c r="G52" s="26">
        <v>0</v>
      </c>
      <c r="H52" s="5" t="s">
        <v>96</v>
      </c>
      <c r="I52" s="5" t="s">
        <v>46</v>
      </c>
      <c r="J52" s="5" t="s">
        <v>3</v>
      </c>
      <c r="K52" s="5" t="s">
        <v>3</v>
      </c>
      <c r="L52" s="6">
        <v>0</v>
      </c>
      <c r="M52" s="6">
        <v>0</v>
      </c>
      <c r="N52" s="6">
        <v>0</v>
      </c>
      <c r="O52" s="6">
        <v>6</v>
      </c>
      <c r="P52" s="6">
        <v>0</v>
      </c>
      <c r="Q52" s="6">
        <v>1.5</v>
      </c>
      <c r="R52" s="6">
        <v>1</v>
      </c>
    </row>
    <row r="53" spans="1:18" x14ac:dyDescent="0.25">
      <c r="A53" s="5" t="s">
        <v>74</v>
      </c>
      <c r="B53" s="5" t="s">
        <v>206</v>
      </c>
      <c r="C53" s="5" t="s">
        <v>235</v>
      </c>
      <c r="D53" s="6">
        <v>452710</v>
      </c>
      <c r="E53" s="7">
        <v>45020.713142129629</v>
      </c>
      <c r="F53" s="26">
        <f t="shared" si="1"/>
        <v>8.4</v>
      </c>
      <c r="G53" s="26">
        <v>0</v>
      </c>
      <c r="H53" s="5" t="s">
        <v>131</v>
      </c>
      <c r="I53" s="5" t="s">
        <v>46</v>
      </c>
      <c r="J53" s="5" t="s">
        <v>3</v>
      </c>
      <c r="K53" s="5" t="s">
        <v>3</v>
      </c>
      <c r="L53" s="6">
        <v>0</v>
      </c>
      <c r="M53" s="6">
        <v>0</v>
      </c>
      <c r="N53" s="6">
        <v>0</v>
      </c>
      <c r="O53" s="6">
        <v>6</v>
      </c>
      <c r="P53" s="6">
        <v>0</v>
      </c>
      <c r="Q53" s="6">
        <v>0.8</v>
      </c>
      <c r="R53" s="6">
        <v>1.6</v>
      </c>
    </row>
    <row r="54" spans="1:18" x14ac:dyDescent="0.25">
      <c r="A54" s="5" t="s">
        <v>74</v>
      </c>
      <c r="B54" s="5" t="s">
        <v>206</v>
      </c>
      <c r="C54" s="5" t="s">
        <v>235</v>
      </c>
      <c r="D54" s="6">
        <v>451656</v>
      </c>
      <c r="E54" s="7">
        <v>45019.818318252313</v>
      </c>
      <c r="F54" s="26">
        <f t="shared" si="1"/>
        <v>8.1</v>
      </c>
      <c r="G54" s="26">
        <v>0</v>
      </c>
      <c r="H54" s="5" t="s">
        <v>109</v>
      </c>
      <c r="I54" s="5" t="s">
        <v>46</v>
      </c>
      <c r="J54" s="5" t="s">
        <v>3</v>
      </c>
      <c r="K54" s="5" t="s">
        <v>3</v>
      </c>
      <c r="L54" s="6">
        <v>0</v>
      </c>
      <c r="M54" s="6">
        <v>0</v>
      </c>
      <c r="N54" s="6">
        <v>0</v>
      </c>
      <c r="O54" s="6">
        <v>6</v>
      </c>
      <c r="P54" s="6">
        <v>0</v>
      </c>
      <c r="Q54" s="6">
        <v>1.1000000000000001</v>
      </c>
      <c r="R54" s="6">
        <v>1</v>
      </c>
    </row>
    <row r="55" spans="1:18" x14ac:dyDescent="0.25">
      <c r="A55" s="5" t="s">
        <v>74</v>
      </c>
      <c r="B55" s="5" t="s">
        <v>206</v>
      </c>
      <c r="C55" s="5" t="s">
        <v>235</v>
      </c>
      <c r="D55" s="6">
        <v>451085</v>
      </c>
      <c r="E55" s="7">
        <v>45019.493307187498</v>
      </c>
      <c r="F55" s="26">
        <f t="shared" si="1"/>
        <v>7.9</v>
      </c>
      <c r="G55" s="26">
        <v>0</v>
      </c>
      <c r="H55" s="5" t="s">
        <v>84</v>
      </c>
      <c r="I55" s="5" t="s">
        <v>46</v>
      </c>
      <c r="J55" s="5" t="s">
        <v>3</v>
      </c>
      <c r="K55" s="5" t="s">
        <v>3</v>
      </c>
      <c r="L55" s="6">
        <v>0</v>
      </c>
      <c r="M55" s="6">
        <v>0</v>
      </c>
      <c r="N55" s="6">
        <v>0</v>
      </c>
      <c r="O55" s="6">
        <v>6</v>
      </c>
      <c r="P55" s="6">
        <v>0</v>
      </c>
      <c r="Q55" s="6">
        <v>1.5</v>
      </c>
      <c r="R55" s="6">
        <v>0.4</v>
      </c>
    </row>
    <row r="56" spans="1:18" x14ac:dyDescent="0.25">
      <c r="A56" s="5" t="s">
        <v>74</v>
      </c>
      <c r="B56" s="5" t="s">
        <v>206</v>
      </c>
      <c r="C56" s="5" t="s">
        <v>235</v>
      </c>
      <c r="D56" s="6">
        <v>451454</v>
      </c>
      <c r="E56" s="7">
        <v>45019.702666921294</v>
      </c>
      <c r="F56" s="26">
        <f t="shared" si="1"/>
        <v>7.8</v>
      </c>
      <c r="G56" s="26">
        <v>0</v>
      </c>
      <c r="H56" s="5" t="s">
        <v>100</v>
      </c>
      <c r="I56" s="5" t="s">
        <v>46</v>
      </c>
      <c r="J56" s="5" t="s">
        <v>3</v>
      </c>
      <c r="K56" s="5" t="s">
        <v>3</v>
      </c>
      <c r="L56" s="6">
        <v>0</v>
      </c>
      <c r="M56" s="6">
        <v>0</v>
      </c>
      <c r="N56" s="6">
        <v>0</v>
      </c>
      <c r="O56" s="6">
        <v>6</v>
      </c>
      <c r="P56" s="6">
        <v>0</v>
      </c>
      <c r="Q56" s="6">
        <v>1</v>
      </c>
      <c r="R56" s="6">
        <v>0.8</v>
      </c>
    </row>
    <row r="57" spans="1:18" x14ac:dyDescent="0.25">
      <c r="A57" s="5" t="s">
        <v>74</v>
      </c>
      <c r="B57" s="5" t="s">
        <v>206</v>
      </c>
      <c r="C57" s="5" t="s">
        <v>235</v>
      </c>
      <c r="D57" s="6">
        <v>451436</v>
      </c>
      <c r="E57" s="7">
        <v>45019.679006574072</v>
      </c>
      <c r="F57" s="26">
        <f t="shared" si="1"/>
        <v>7.6</v>
      </c>
      <c r="G57" s="26">
        <v>0</v>
      </c>
      <c r="H57" s="5" t="s">
        <v>97</v>
      </c>
      <c r="I57" s="5" t="s">
        <v>46</v>
      </c>
      <c r="J57" s="5" t="s">
        <v>3</v>
      </c>
      <c r="K57" s="5" t="s">
        <v>3</v>
      </c>
      <c r="L57" s="6">
        <v>0</v>
      </c>
      <c r="M57" s="6">
        <v>0</v>
      </c>
      <c r="N57" s="6">
        <v>0</v>
      </c>
      <c r="O57" s="6">
        <v>6</v>
      </c>
      <c r="P57" s="6">
        <v>0</v>
      </c>
      <c r="Q57" s="6">
        <v>0.6</v>
      </c>
      <c r="R57" s="6">
        <v>1</v>
      </c>
    </row>
    <row r="58" spans="1:18" x14ac:dyDescent="0.25">
      <c r="A58" s="5" t="s">
        <v>74</v>
      </c>
      <c r="B58" s="5" t="s">
        <v>206</v>
      </c>
      <c r="C58" s="5" t="s">
        <v>235</v>
      </c>
      <c r="D58" s="6">
        <v>453595</v>
      </c>
      <c r="E58" s="7">
        <v>45021.720190057866</v>
      </c>
      <c r="F58" s="26">
        <f t="shared" si="1"/>
        <v>7.2</v>
      </c>
      <c r="G58" s="26">
        <v>0</v>
      </c>
      <c r="H58" s="5" t="s">
        <v>156</v>
      </c>
      <c r="I58" s="5" t="s">
        <v>46</v>
      </c>
      <c r="J58" s="5" t="s">
        <v>3</v>
      </c>
      <c r="K58" s="5" t="s">
        <v>3</v>
      </c>
      <c r="L58" s="6">
        <v>0</v>
      </c>
      <c r="M58" s="6">
        <v>0</v>
      </c>
      <c r="N58" s="6">
        <v>0</v>
      </c>
      <c r="O58" s="6">
        <v>6</v>
      </c>
      <c r="P58" s="6">
        <v>0</v>
      </c>
      <c r="Q58" s="6">
        <v>0</v>
      </c>
      <c r="R58" s="6">
        <v>1.2</v>
      </c>
    </row>
    <row r="59" spans="1:18" x14ac:dyDescent="0.25">
      <c r="A59" s="5" t="s">
        <v>74</v>
      </c>
      <c r="B59" s="5" t="s">
        <v>206</v>
      </c>
      <c r="C59" s="5" t="s">
        <v>235</v>
      </c>
      <c r="D59" s="6">
        <v>454880</v>
      </c>
      <c r="E59" s="7">
        <v>45024.695835057872</v>
      </c>
      <c r="F59" s="26">
        <f t="shared" ref="F59" si="2">SUM(G59+L59+M59+N59+O59+P59+Q59+R59)</f>
        <v>6.7</v>
      </c>
      <c r="G59" s="26">
        <v>0</v>
      </c>
      <c r="H59" s="5" t="s">
        <v>186</v>
      </c>
      <c r="I59" s="5" t="s">
        <v>46</v>
      </c>
      <c r="J59" s="5" t="s">
        <v>3</v>
      </c>
      <c r="K59" s="5" t="s">
        <v>3</v>
      </c>
      <c r="L59" s="6">
        <v>0</v>
      </c>
      <c r="M59" s="6">
        <v>0</v>
      </c>
      <c r="N59" s="6">
        <v>0</v>
      </c>
      <c r="O59" s="6">
        <v>6</v>
      </c>
      <c r="P59" s="6">
        <v>0</v>
      </c>
      <c r="Q59" s="6">
        <v>0.3</v>
      </c>
      <c r="R59" s="6">
        <v>0.4</v>
      </c>
    </row>
  </sheetData>
  <autoFilter ref="A1:R59">
    <sortState ref="A2:R78">
      <sortCondition ref="C2:C78" customList="APROVADO,REPROVADO,DESCLASSIFICADO,AUSENTE"/>
      <sortCondition descending="1" ref="F2:F78"/>
      <sortCondition descending="1" ref="L2:L78"/>
      <sortCondition descending="1" ref="R2:R78"/>
      <sortCondition descending="1" ref="P2:P78"/>
      <sortCondition descending="1" ref="O2:O78"/>
      <sortCondition descending="1" ref="N2:N78"/>
      <sortCondition ref="E2:E78"/>
    </sortState>
  </autoFilter>
  <conditionalFormatting sqref="H2:H59">
    <cfRule type="duplicateValues" dxfId="1" priority="6"/>
  </conditionalFormatting>
  <pageMargins left="0.51181102362204722" right="0.51181102362204722" top="0.78740157480314965" bottom="0.78740157480314965" header="0.31496062992125984" footer="0.31496062992125984"/>
  <pageSetup paperSize="9" scale="37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4"/>
  <sheetViews>
    <sheetView topLeftCell="A91" zoomScaleNormal="100" workbookViewId="0">
      <selection activeCell="H35" sqref="H35"/>
    </sheetView>
  </sheetViews>
  <sheetFormatPr defaultRowHeight="15" x14ac:dyDescent="0.25"/>
  <cols>
    <col min="1" max="7" width="18.7109375" style="8" customWidth="1"/>
    <col min="8" max="8" width="42.7109375" style="8" customWidth="1"/>
    <col min="9" max="9" width="22.7109375" style="8" customWidth="1"/>
    <col min="10" max="18" width="18.7109375" style="8" customWidth="1"/>
    <col min="19" max="16384" width="9.140625" style="8"/>
  </cols>
  <sheetData>
    <row r="1" spans="1:18" s="4" customFormat="1" ht="52.5" x14ac:dyDescent="0.25">
      <c r="A1" s="3" t="s">
        <v>207</v>
      </c>
      <c r="B1" s="3" t="s">
        <v>0</v>
      </c>
      <c r="C1" s="3" t="s">
        <v>208</v>
      </c>
      <c r="D1" s="3" t="s">
        <v>209</v>
      </c>
      <c r="E1" s="3" t="s">
        <v>210</v>
      </c>
      <c r="F1" s="3" t="s">
        <v>236</v>
      </c>
      <c r="G1" s="3" t="s">
        <v>232</v>
      </c>
      <c r="H1" s="3" t="s">
        <v>1</v>
      </c>
      <c r="I1" s="3" t="s">
        <v>2</v>
      </c>
      <c r="J1" s="3" t="s">
        <v>211</v>
      </c>
      <c r="K1" s="3" t="s">
        <v>212</v>
      </c>
      <c r="L1" s="3" t="s">
        <v>213</v>
      </c>
      <c r="M1" s="3" t="s">
        <v>214</v>
      </c>
      <c r="N1" s="3" t="s">
        <v>215</v>
      </c>
      <c r="O1" s="3" t="s">
        <v>216</v>
      </c>
      <c r="P1" s="3" t="s">
        <v>217</v>
      </c>
      <c r="Q1" s="3" t="s">
        <v>218</v>
      </c>
      <c r="R1" s="3" t="s">
        <v>219</v>
      </c>
    </row>
    <row r="2" spans="1:18" x14ac:dyDescent="0.25">
      <c r="A2" s="5" t="s">
        <v>74</v>
      </c>
      <c r="B2" s="5" t="s">
        <v>206</v>
      </c>
      <c r="C2" s="5" t="s">
        <v>233</v>
      </c>
      <c r="D2" s="6">
        <v>454876</v>
      </c>
      <c r="E2" s="7">
        <v>45024.69236577546</v>
      </c>
      <c r="F2" s="26">
        <f t="shared" ref="F2:F18" si="0">SUM(G2+L2+M2+N2+O2+P2+Q2+R2)</f>
        <v>34.966666666666669</v>
      </c>
      <c r="G2" s="26">
        <f>(12+16.9+13.6)/3</f>
        <v>14.166666666666666</v>
      </c>
      <c r="H2" s="5" t="s">
        <v>6</v>
      </c>
      <c r="I2" s="5" t="s">
        <v>5</v>
      </c>
      <c r="J2" s="5" t="s">
        <v>4</v>
      </c>
      <c r="K2" s="5" t="s">
        <v>3</v>
      </c>
      <c r="L2" s="6">
        <v>6</v>
      </c>
      <c r="M2" s="6">
        <v>4</v>
      </c>
      <c r="N2" s="6">
        <v>3</v>
      </c>
      <c r="O2" s="6">
        <v>0</v>
      </c>
      <c r="P2" s="6">
        <v>0</v>
      </c>
      <c r="Q2" s="6">
        <v>0.8</v>
      </c>
      <c r="R2" s="6">
        <v>7</v>
      </c>
    </row>
    <row r="3" spans="1:18" x14ac:dyDescent="0.25">
      <c r="A3" s="5" t="s">
        <v>74</v>
      </c>
      <c r="B3" s="5" t="s">
        <v>206</v>
      </c>
      <c r="C3" s="5" t="s">
        <v>233</v>
      </c>
      <c r="D3" s="6">
        <v>454512</v>
      </c>
      <c r="E3" s="7">
        <v>45023.522520092592</v>
      </c>
      <c r="F3" s="26">
        <f t="shared" si="0"/>
        <v>32.566666666666663</v>
      </c>
      <c r="G3" s="26">
        <f>(18+15.5+17.1)/3</f>
        <v>16.866666666666667</v>
      </c>
      <c r="H3" s="5" t="s">
        <v>43</v>
      </c>
      <c r="I3" s="5" t="s">
        <v>5</v>
      </c>
      <c r="J3" s="5" t="s">
        <v>3</v>
      </c>
      <c r="K3" s="5" t="s">
        <v>3</v>
      </c>
      <c r="L3" s="6">
        <v>0</v>
      </c>
      <c r="M3" s="6">
        <v>0</v>
      </c>
      <c r="N3" s="6">
        <v>3</v>
      </c>
      <c r="O3" s="6">
        <v>0</v>
      </c>
      <c r="P3" s="6">
        <v>0</v>
      </c>
      <c r="Q3" s="6">
        <v>0.7</v>
      </c>
      <c r="R3" s="6">
        <v>12</v>
      </c>
    </row>
    <row r="4" spans="1:18" x14ac:dyDescent="0.25">
      <c r="A4" s="5" t="s">
        <v>74</v>
      </c>
      <c r="B4" s="5" t="s">
        <v>206</v>
      </c>
      <c r="C4" s="5" t="s">
        <v>233</v>
      </c>
      <c r="D4" s="6">
        <v>452859</v>
      </c>
      <c r="E4" s="7">
        <v>45020.835797743057</v>
      </c>
      <c r="F4" s="26">
        <f t="shared" si="0"/>
        <v>32.533333333333331</v>
      </c>
      <c r="G4" s="26">
        <f>(15+15+18.1)/3</f>
        <v>16.033333333333335</v>
      </c>
      <c r="H4" s="5" t="s">
        <v>137</v>
      </c>
      <c r="I4" s="5" t="s">
        <v>5</v>
      </c>
      <c r="J4" s="5" t="s">
        <v>3</v>
      </c>
      <c r="K4" s="5" t="s">
        <v>3</v>
      </c>
      <c r="L4" s="6">
        <v>0</v>
      </c>
      <c r="M4" s="6">
        <v>0</v>
      </c>
      <c r="N4" s="6">
        <v>3</v>
      </c>
      <c r="O4" s="6">
        <v>0</v>
      </c>
      <c r="P4" s="6">
        <v>0</v>
      </c>
      <c r="Q4" s="6">
        <v>1.5</v>
      </c>
      <c r="R4" s="6">
        <v>12</v>
      </c>
    </row>
    <row r="5" spans="1:18" x14ac:dyDescent="0.25">
      <c r="A5" s="5" t="s">
        <v>74</v>
      </c>
      <c r="B5" s="5" t="s">
        <v>206</v>
      </c>
      <c r="C5" s="5" t="s">
        <v>233</v>
      </c>
      <c r="D5" s="6">
        <v>454798</v>
      </c>
      <c r="E5" s="7">
        <v>45024.488924803241</v>
      </c>
      <c r="F5" s="26">
        <f t="shared" si="0"/>
        <v>31.666666666666664</v>
      </c>
      <c r="G5" s="26">
        <f>(16+13.5+16)/3</f>
        <v>15.166666666666666</v>
      </c>
      <c r="H5" s="5" t="s">
        <v>182</v>
      </c>
      <c r="I5" s="5" t="s">
        <v>5</v>
      </c>
      <c r="J5" s="5" t="s">
        <v>3</v>
      </c>
      <c r="K5" s="5" t="s">
        <v>3</v>
      </c>
      <c r="L5" s="6">
        <v>0</v>
      </c>
      <c r="M5" s="6">
        <v>0</v>
      </c>
      <c r="N5" s="6">
        <v>3</v>
      </c>
      <c r="O5" s="6">
        <v>0</v>
      </c>
      <c r="P5" s="6">
        <v>0</v>
      </c>
      <c r="Q5" s="6">
        <v>1.5</v>
      </c>
      <c r="R5" s="6">
        <v>12</v>
      </c>
    </row>
    <row r="6" spans="1:18" x14ac:dyDescent="0.25">
      <c r="A6" s="5" t="s">
        <v>74</v>
      </c>
      <c r="B6" s="5" t="s">
        <v>206</v>
      </c>
      <c r="C6" s="5" t="s">
        <v>233</v>
      </c>
      <c r="D6" s="6">
        <v>451547</v>
      </c>
      <c r="E6" s="7">
        <v>45019.776006469903</v>
      </c>
      <c r="F6" s="26">
        <f t="shared" si="0"/>
        <v>29.966666666666669</v>
      </c>
      <c r="G6" s="26">
        <f>(20+17.5+20)/3</f>
        <v>19.166666666666668</v>
      </c>
      <c r="H6" s="5" t="s">
        <v>105</v>
      </c>
      <c r="I6" s="5" t="s">
        <v>5</v>
      </c>
      <c r="J6" s="5" t="s">
        <v>3</v>
      </c>
      <c r="K6" s="5" t="s">
        <v>3</v>
      </c>
      <c r="L6" s="6">
        <v>0</v>
      </c>
      <c r="M6" s="6">
        <v>0</v>
      </c>
      <c r="N6" s="6">
        <v>3</v>
      </c>
      <c r="O6" s="6">
        <v>0</v>
      </c>
      <c r="P6" s="6">
        <v>0</v>
      </c>
      <c r="Q6" s="6">
        <v>0</v>
      </c>
      <c r="R6" s="6">
        <v>7.8</v>
      </c>
    </row>
    <row r="7" spans="1:18" x14ac:dyDescent="0.25">
      <c r="A7" s="5" t="s">
        <v>74</v>
      </c>
      <c r="B7" s="5" t="s">
        <v>206</v>
      </c>
      <c r="C7" s="5" t="s">
        <v>233</v>
      </c>
      <c r="D7" s="6">
        <v>455336</v>
      </c>
      <c r="E7" s="7">
        <v>45025.985716331015</v>
      </c>
      <c r="F7" s="26">
        <f t="shared" si="0"/>
        <v>27.200000000000003</v>
      </c>
      <c r="G7" s="26">
        <f>(11.5+10+10.6)/3</f>
        <v>10.700000000000001</v>
      </c>
      <c r="H7" s="5" t="s">
        <v>204</v>
      </c>
      <c r="I7" s="5" t="s">
        <v>5</v>
      </c>
      <c r="J7" s="5" t="s">
        <v>3</v>
      </c>
      <c r="K7" s="5" t="s">
        <v>3</v>
      </c>
      <c r="L7" s="6">
        <v>0</v>
      </c>
      <c r="M7" s="6">
        <v>0</v>
      </c>
      <c r="N7" s="6">
        <v>3</v>
      </c>
      <c r="O7" s="6">
        <v>0</v>
      </c>
      <c r="P7" s="6">
        <v>0</v>
      </c>
      <c r="Q7" s="6">
        <v>1.5</v>
      </c>
      <c r="R7" s="6">
        <v>12</v>
      </c>
    </row>
    <row r="8" spans="1:18" x14ac:dyDescent="0.25">
      <c r="A8" s="5" t="s">
        <v>74</v>
      </c>
      <c r="B8" s="5" t="s">
        <v>206</v>
      </c>
      <c r="C8" s="5" t="s">
        <v>233</v>
      </c>
      <c r="D8" s="6">
        <v>454900</v>
      </c>
      <c r="E8" s="7">
        <v>45024.748643171297</v>
      </c>
      <c r="F8" s="26">
        <f t="shared" si="0"/>
        <v>25.833333333333332</v>
      </c>
      <c r="G8" s="26">
        <f>(10+12+8.4)/3</f>
        <v>10.133333333333333</v>
      </c>
      <c r="H8" s="5" t="s">
        <v>187</v>
      </c>
      <c r="I8" s="5" t="s">
        <v>5</v>
      </c>
      <c r="J8" s="5" t="s">
        <v>3</v>
      </c>
      <c r="K8" s="5" t="s">
        <v>3</v>
      </c>
      <c r="L8" s="6">
        <v>0</v>
      </c>
      <c r="M8" s="6">
        <v>0</v>
      </c>
      <c r="N8" s="6">
        <v>3</v>
      </c>
      <c r="O8" s="6">
        <v>0</v>
      </c>
      <c r="P8" s="6">
        <v>0</v>
      </c>
      <c r="Q8" s="6">
        <v>0.7</v>
      </c>
      <c r="R8" s="6">
        <v>12</v>
      </c>
    </row>
    <row r="9" spans="1:18" x14ac:dyDescent="0.25">
      <c r="A9" s="5" t="s">
        <v>74</v>
      </c>
      <c r="B9" s="5" t="s">
        <v>206</v>
      </c>
      <c r="C9" s="5" t="s">
        <v>233</v>
      </c>
      <c r="D9" s="6">
        <v>451973</v>
      </c>
      <c r="E9" s="7">
        <v>45020.071806585649</v>
      </c>
      <c r="F9" s="26">
        <f t="shared" si="0"/>
        <v>25.566666666666666</v>
      </c>
      <c r="G9" s="26">
        <f>(10+10+10.5)/3</f>
        <v>10.166666666666666</v>
      </c>
      <c r="H9" s="5" t="s">
        <v>120</v>
      </c>
      <c r="I9" s="5" t="s">
        <v>5</v>
      </c>
      <c r="J9" s="5" t="s">
        <v>3</v>
      </c>
      <c r="K9" s="5" t="s">
        <v>3</v>
      </c>
      <c r="L9" s="6">
        <v>0</v>
      </c>
      <c r="M9" s="6">
        <v>0</v>
      </c>
      <c r="N9" s="6">
        <v>3</v>
      </c>
      <c r="O9" s="6">
        <v>0</v>
      </c>
      <c r="P9" s="6">
        <v>0</v>
      </c>
      <c r="Q9" s="6">
        <v>0.4</v>
      </c>
      <c r="R9" s="6">
        <v>12</v>
      </c>
    </row>
    <row r="10" spans="1:18" x14ac:dyDescent="0.25">
      <c r="A10" s="5" t="s">
        <v>74</v>
      </c>
      <c r="B10" s="5" t="s">
        <v>206</v>
      </c>
      <c r="C10" s="5" t="s">
        <v>233</v>
      </c>
      <c r="D10" s="6">
        <v>453637</v>
      </c>
      <c r="E10" s="7">
        <v>45021.751773668977</v>
      </c>
      <c r="F10" s="26">
        <f t="shared" si="0"/>
        <v>23.933333333333337</v>
      </c>
      <c r="G10" s="26">
        <f>(17+14.5+16)/3</f>
        <v>15.833333333333334</v>
      </c>
      <c r="H10" s="5" t="s">
        <v>18</v>
      </c>
      <c r="I10" s="5" t="s">
        <v>5</v>
      </c>
      <c r="J10" s="5" t="s">
        <v>3</v>
      </c>
      <c r="K10" s="5" t="s">
        <v>3</v>
      </c>
      <c r="L10" s="6">
        <v>0</v>
      </c>
      <c r="M10" s="6">
        <v>0</v>
      </c>
      <c r="N10" s="6">
        <v>3</v>
      </c>
      <c r="O10" s="6">
        <v>0</v>
      </c>
      <c r="P10" s="6">
        <v>0</v>
      </c>
      <c r="Q10" s="6">
        <v>1.5</v>
      </c>
      <c r="R10" s="6">
        <v>3.6</v>
      </c>
    </row>
    <row r="11" spans="1:18" x14ac:dyDescent="0.25">
      <c r="A11" s="5" t="s">
        <v>74</v>
      </c>
      <c r="B11" s="5" t="s">
        <v>206</v>
      </c>
      <c r="C11" s="5" t="s">
        <v>233</v>
      </c>
      <c r="D11" s="6">
        <v>454119</v>
      </c>
      <c r="E11" s="7">
        <v>45022.630433749997</v>
      </c>
      <c r="F11" s="26">
        <f t="shared" si="0"/>
        <v>23.4</v>
      </c>
      <c r="G11" s="26">
        <f>(10+11.5+8.5)/3</f>
        <v>10</v>
      </c>
      <c r="H11" s="5" t="s">
        <v>63</v>
      </c>
      <c r="I11" s="5" t="s">
        <v>5</v>
      </c>
      <c r="J11" s="5" t="s">
        <v>4</v>
      </c>
      <c r="K11" s="5" t="s">
        <v>3</v>
      </c>
      <c r="L11" s="6">
        <v>6</v>
      </c>
      <c r="M11" s="6">
        <v>4</v>
      </c>
      <c r="N11" s="6">
        <v>3</v>
      </c>
      <c r="O11" s="6">
        <v>0</v>
      </c>
      <c r="P11" s="6">
        <v>0</v>
      </c>
      <c r="Q11" s="6">
        <v>0</v>
      </c>
      <c r="R11" s="6">
        <v>0.4</v>
      </c>
    </row>
    <row r="12" spans="1:18" x14ac:dyDescent="0.25">
      <c r="A12" s="5" t="s">
        <v>74</v>
      </c>
      <c r="B12" s="5" t="s">
        <v>206</v>
      </c>
      <c r="C12" s="5" t="s">
        <v>233</v>
      </c>
      <c r="D12" s="6">
        <v>453735</v>
      </c>
      <c r="E12" s="7">
        <v>45021.890017141202</v>
      </c>
      <c r="F12" s="26">
        <f t="shared" si="0"/>
        <v>21.2</v>
      </c>
      <c r="G12" s="26">
        <f>(10+11.5+10)/3</f>
        <v>10.5</v>
      </c>
      <c r="H12" s="5" t="s">
        <v>160</v>
      </c>
      <c r="I12" s="5" t="s">
        <v>5</v>
      </c>
      <c r="J12" s="5" t="s">
        <v>3</v>
      </c>
      <c r="K12" s="5" t="s">
        <v>3</v>
      </c>
      <c r="L12" s="6">
        <v>0</v>
      </c>
      <c r="M12" s="6">
        <v>0</v>
      </c>
      <c r="N12" s="6">
        <v>3</v>
      </c>
      <c r="O12" s="6">
        <v>0</v>
      </c>
      <c r="P12" s="6">
        <v>0</v>
      </c>
      <c r="Q12" s="6">
        <v>0.5</v>
      </c>
      <c r="R12" s="6">
        <v>7.2</v>
      </c>
    </row>
    <row r="13" spans="1:18" x14ac:dyDescent="0.25">
      <c r="A13" s="5" t="s">
        <v>74</v>
      </c>
      <c r="B13" s="5" t="s">
        <v>206</v>
      </c>
      <c r="C13" s="5" t="s">
        <v>233</v>
      </c>
      <c r="D13" s="6">
        <v>453431</v>
      </c>
      <c r="E13" s="7">
        <v>45021.604259930551</v>
      </c>
      <c r="F13" s="26">
        <f t="shared" si="0"/>
        <v>19.5</v>
      </c>
      <c r="G13" s="26">
        <f>(11+10+9.6)/3</f>
        <v>10.200000000000001</v>
      </c>
      <c r="H13" s="5" t="s">
        <v>152</v>
      </c>
      <c r="I13" s="5" t="s">
        <v>5</v>
      </c>
      <c r="J13" s="5" t="s">
        <v>3</v>
      </c>
      <c r="K13" s="5" t="s">
        <v>3</v>
      </c>
      <c r="L13" s="6">
        <v>0</v>
      </c>
      <c r="M13" s="6">
        <v>0</v>
      </c>
      <c r="N13" s="6">
        <v>3</v>
      </c>
      <c r="O13" s="6">
        <v>0</v>
      </c>
      <c r="P13" s="6">
        <v>0</v>
      </c>
      <c r="Q13" s="6">
        <v>1.5</v>
      </c>
      <c r="R13" s="6">
        <v>4.8</v>
      </c>
    </row>
    <row r="14" spans="1:18" x14ac:dyDescent="0.25">
      <c r="A14" s="5" t="s">
        <v>74</v>
      </c>
      <c r="B14" s="5" t="s">
        <v>206</v>
      </c>
      <c r="C14" s="5" t="s">
        <v>233</v>
      </c>
      <c r="D14" s="6">
        <v>453727</v>
      </c>
      <c r="E14" s="7">
        <v>45021.878641805553</v>
      </c>
      <c r="F14" s="26">
        <f t="shared" si="0"/>
        <v>18.3</v>
      </c>
      <c r="G14" s="26">
        <f>(11+10.5+8.5)/3</f>
        <v>10</v>
      </c>
      <c r="H14" s="5" t="s">
        <v>159</v>
      </c>
      <c r="I14" s="5" t="s">
        <v>5</v>
      </c>
      <c r="J14" s="5" t="s">
        <v>3</v>
      </c>
      <c r="K14" s="5" t="s">
        <v>3</v>
      </c>
      <c r="L14" s="6">
        <v>0</v>
      </c>
      <c r="M14" s="6">
        <v>0</v>
      </c>
      <c r="N14" s="6">
        <v>3</v>
      </c>
      <c r="O14" s="6">
        <v>0</v>
      </c>
      <c r="P14" s="6">
        <v>0</v>
      </c>
      <c r="Q14" s="6">
        <v>0.5</v>
      </c>
      <c r="R14" s="6">
        <v>4.8</v>
      </c>
    </row>
    <row r="15" spans="1:18" x14ac:dyDescent="0.25">
      <c r="A15" s="5" t="s">
        <v>74</v>
      </c>
      <c r="B15" s="5" t="s">
        <v>206</v>
      </c>
      <c r="C15" s="5" t="s">
        <v>233</v>
      </c>
      <c r="D15" s="6">
        <v>454158</v>
      </c>
      <c r="E15" s="7">
        <v>45022.68743770833</v>
      </c>
      <c r="F15" s="26">
        <f t="shared" si="0"/>
        <v>17.7</v>
      </c>
      <c r="G15" s="26">
        <f>(14+6+10)/3</f>
        <v>10</v>
      </c>
      <c r="H15" s="5" t="s">
        <v>19</v>
      </c>
      <c r="I15" s="5" t="s">
        <v>5</v>
      </c>
      <c r="J15" s="5" t="s">
        <v>3</v>
      </c>
      <c r="K15" s="5" t="s">
        <v>3</v>
      </c>
      <c r="L15" s="6">
        <v>0</v>
      </c>
      <c r="M15" s="6">
        <v>0</v>
      </c>
      <c r="N15" s="6">
        <v>3</v>
      </c>
      <c r="O15" s="6">
        <v>0</v>
      </c>
      <c r="P15" s="6">
        <v>0</v>
      </c>
      <c r="Q15" s="6">
        <v>1.5</v>
      </c>
      <c r="R15" s="6">
        <v>3.2</v>
      </c>
    </row>
    <row r="16" spans="1:18" x14ac:dyDescent="0.25">
      <c r="A16" s="5" t="s">
        <v>74</v>
      </c>
      <c r="B16" s="5" t="s">
        <v>206</v>
      </c>
      <c r="C16" s="5" t="s">
        <v>233</v>
      </c>
      <c r="D16" s="6">
        <v>452700</v>
      </c>
      <c r="E16" s="7">
        <v>45020.706750138888</v>
      </c>
      <c r="F16" s="26">
        <f t="shared" si="0"/>
        <v>17.366666666666667</v>
      </c>
      <c r="G16" s="26">
        <f>(11+9.5+10)/3</f>
        <v>10.166666666666666</v>
      </c>
      <c r="H16" s="5" t="s">
        <v>8</v>
      </c>
      <c r="I16" s="5" t="s">
        <v>5</v>
      </c>
      <c r="J16" s="5" t="s">
        <v>3</v>
      </c>
      <c r="K16" s="5" t="s">
        <v>3</v>
      </c>
      <c r="L16" s="6">
        <v>0</v>
      </c>
      <c r="M16" s="6">
        <v>0</v>
      </c>
      <c r="N16" s="6">
        <v>3</v>
      </c>
      <c r="O16" s="6">
        <v>0</v>
      </c>
      <c r="P16" s="6">
        <v>0</v>
      </c>
      <c r="Q16" s="6">
        <v>1</v>
      </c>
      <c r="R16" s="6">
        <v>3.2</v>
      </c>
    </row>
    <row r="17" spans="1:18" x14ac:dyDescent="0.25">
      <c r="A17" s="5" t="s">
        <v>74</v>
      </c>
      <c r="B17" s="5" t="s">
        <v>206</v>
      </c>
      <c r="C17" s="5" t="s">
        <v>233</v>
      </c>
      <c r="D17" s="6">
        <v>454311</v>
      </c>
      <c r="E17" s="7">
        <v>45022.814874837961</v>
      </c>
      <c r="F17" s="26">
        <f t="shared" si="0"/>
        <v>17.166666666666664</v>
      </c>
      <c r="G17" s="26">
        <f>(10+10+12)/3</f>
        <v>10.666666666666666</v>
      </c>
      <c r="H17" s="5" t="s">
        <v>14</v>
      </c>
      <c r="I17" s="5" t="s">
        <v>5</v>
      </c>
      <c r="J17" s="5" t="s">
        <v>3</v>
      </c>
      <c r="K17" s="5" t="s">
        <v>3</v>
      </c>
      <c r="L17" s="6">
        <v>0</v>
      </c>
      <c r="M17" s="6">
        <v>0</v>
      </c>
      <c r="N17" s="6">
        <v>3</v>
      </c>
      <c r="O17" s="6">
        <v>0</v>
      </c>
      <c r="P17" s="6">
        <v>0</v>
      </c>
      <c r="Q17" s="6">
        <v>1.5</v>
      </c>
      <c r="R17" s="6">
        <v>2</v>
      </c>
    </row>
    <row r="18" spans="1:18" x14ac:dyDescent="0.25">
      <c r="A18" s="5" t="s">
        <v>74</v>
      </c>
      <c r="B18" s="5" t="s">
        <v>206</v>
      </c>
      <c r="C18" s="5" t="s">
        <v>233</v>
      </c>
      <c r="D18" s="6">
        <v>453721</v>
      </c>
      <c r="E18" s="7">
        <v>45021.868100995365</v>
      </c>
      <c r="F18" s="26">
        <f t="shared" si="0"/>
        <v>16.899999999999999</v>
      </c>
      <c r="G18" s="26">
        <v>10</v>
      </c>
      <c r="H18" s="5" t="s">
        <v>158</v>
      </c>
      <c r="I18" s="5" t="s">
        <v>5</v>
      </c>
      <c r="J18" s="5" t="s">
        <v>3</v>
      </c>
      <c r="K18" s="5" t="s">
        <v>3</v>
      </c>
      <c r="L18" s="6">
        <v>0</v>
      </c>
      <c r="M18" s="6">
        <v>0</v>
      </c>
      <c r="N18" s="6">
        <v>3</v>
      </c>
      <c r="O18" s="6">
        <v>0</v>
      </c>
      <c r="P18" s="6">
        <v>0</v>
      </c>
      <c r="Q18" s="6">
        <v>1.5</v>
      </c>
      <c r="R18" s="6">
        <v>2.4</v>
      </c>
    </row>
    <row r="19" spans="1:18" x14ac:dyDescent="0.25">
      <c r="A19" s="5" t="s">
        <v>74</v>
      </c>
      <c r="B19" s="5" t="s">
        <v>206</v>
      </c>
      <c r="C19" s="5" t="s">
        <v>233</v>
      </c>
      <c r="D19" s="6">
        <v>454980</v>
      </c>
      <c r="E19" s="7">
        <v>45024.896802824071</v>
      </c>
      <c r="F19" s="26">
        <f>SUM(L19+M19+N19+O19+P19+Q19+R19)</f>
        <v>6.4</v>
      </c>
      <c r="G19" s="26">
        <v>10</v>
      </c>
      <c r="H19" s="5" t="s">
        <v>189</v>
      </c>
      <c r="I19" s="5" t="s">
        <v>5</v>
      </c>
      <c r="J19" s="5" t="s">
        <v>3</v>
      </c>
      <c r="K19" s="5" t="s">
        <v>3</v>
      </c>
      <c r="L19" s="6">
        <v>0</v>
      </c>
      <c r="M19" s="6">
        <v>0</v>
      </c>
      <c r="N19" s="6">
        <v>3</v>
      </c>
      <c r="O19" s="6">
        <v>0</v>
      </c>
      <c r="P19" s="6">
        <v>0</v>
      </c>
      <c r="Q19" s="6">
        <v>0.8</v>
      </c>
      <c r="R19" s="6">
        <v>2.6</v>
      </c>
    </row>
    <row r="20" spans="1:18" x14ac:dyDescent="0.25">
      <c r="A20" s="5" t="s">
        <v>74</v>
      </c>
      <c r="B20" s="5" t="s">
        <v>206</v>
      </c>
      <c r="C20" s="5" t="s">
        <v>234</v>
      </c>
      <c r="D20" s="6">
        <v>452002</v>
      </c>
      <c r="E20" s="7">
        <v>45020.184645046291</v>
      </c>
      <c r="F20" s="26">
        <f t="shared" ref="F20:F47" si="1">SUM(G20+L20+M20+N20+O20+P20+Q20+R20)</f>
        <v>23.633333333333333</v>
      </c>
      <c r="G20" s="26">
        <f>(7+7+7.4)/3</f>
        <v>7.1333333333333329</v>
      </c>
      <c r="H20" s="5" t="s">
        <v>49</v>
      </c>
      <c r="I20" s="5" t="s">
        <v>5</v>
      </c>
      <c r="J20" s="5" t="s">
        <v>3</v>
      </c>
      <c r="K20" s="5" t="s">
        <v>3</v>
      </c>
      <c r="L20" s="6">
        <v>0</v>
      </c>
      <c r="M20" s="6">
        <v>0</v>
      </c>
      <c r="N20" s="6">
        <v>3</v>
      </c>
      <c r="O20" s="6">
        <v>0</v>
      </c>
      <c r="P20" s="6">
        <v>0</v>
      </c>
      <c r="Q20" s="6">
        <v>1.5</v>
      </c>
      <c r="R20" s="6">
        <v>12</v>
      </c>
    </row>
    <row r="21" spans="1:18" x14ac:dyDescent="0.25">
      <c r="A21" s="5" t="s">
        <v>74</v>
      </c>
      <c r="B21" s="5" t="s">
        <v>206</v>
      </c>
      <c r="C21" s="5" t="s">
        <v>234</v>
      </c>
      <c r="D21" s="6">
        <v>453381</v>
      </c>
      <c r="E21" s="7">
        <v>45021.569651562495</v>
      </c>
      <c r="F21" s="26">
        <f t="shared" si="1"/>
        <v>19</v>
      </c>
      <c r="G21" s="26">
        <v>4</v>
      </c>
      <c r="H21" s="5" t="s">
        <v>149</v>
      </c>
      <c r="I21" s="5" t="s">
        <v>5</v>
      </c>
      <c r="J21" s="5" t="s">
        <v>3</v>
      </c>
      <c r="K21" s="5" t="s">
        <v>3</v>
      </c>
      <c r="L21" s="6">
        <v>0</v>
      </c>
      <c r="M21" s="6">
        <v>0</v>
      </c>
      <c r="N21" s="6">
        <v>3</v>
      </c>
      <c r="O21" s="6">
        <v>0</v>
      </c>
      <c r="P21" s="6">
        <v>0</v>
      </c>
      <c r="Q21" s="6">
        <v>0</v>
      </c>
      <c r="R21" s="6">
        <v>12</v>
      </c>
    </row>
    <row r="22" spans="1:18" x14ac:dyDescent="0.25">
      <c r="A22" s="5" t="s">
        <v>74</v>
      </c>
      <c r="B22" s="5" t="s">
        <v>206</v>
      </c>
      <c r="C22" s="5" t="s">
        <v>234</v>
      </c>
      <c r="D22" s="6">
        <v>452652</v>
      </c>
      <c r="E22" s="7">
        <v>45020.673592349536</v>
      </c>
      <c r="F22" s="26">
        <f t="shared" si="1"/>
        <v>15.933333333333334</v>
      </c>
      <c r="G22" s="26">
        <f>(8+6+6.5)/3</f>
        <v>6.833333333333333</v>
      </c>
      <c r="H22" s="5" t="s">
        <v>50</v>
      </c>
      <c r="I22" s="5" t="s">
        <v>5</v>
      </c>
      <c r="J22" s="5" t="s">
        <v>3</v>
      </c>
      <c r="K22" s="5" t="s">
        <v>3</v>
      </c>
      <c r="L22" s="6">
        <v>0</v>
      </c>
      <c r="M22" s="6">
        <v>0</v>
      </c>
      <c r="N22" s="6">
        <v>3</v>
      </c>
      <c r="O22" s="6">
        <v>0</v>
      </c>
      <c r="P22" s="6">
        <v>0</v>
      </c>
      <c r="Q22" s="6">
        <v>0.9</v>
      </c>
      <c r="R22" s="6">
        <v>5.2</v>
      </c>
    </row>
    <row r="23" spans="1:18" x14ac:dyDescent="0.25">
      <c r="A23" s="5" t="s">
        <v>74</v>
      </c>
      <c r="B23" s="5" t="s">
        <v>206</v>
      </c>
      <c r="C23" s="5" t="s">
        <v>234</v>
      </c>
      <c r="D23" s="6">
        <v>451709</v>
      </c>
      <c r="E23" s="7">
        <v>45019.867983645832</v>
      </c>
      <c r="F23" s="26">
        <f t="shared" si="1"/>
        <v>15.8</v>
      </c>
      <c r="G23" s="26">
        <f>(10+7+5.5)/3</f>
        <v>7.5</v>
      </c>
      <c r="H23" s="5" t="s">
        <v>111</v>
      </c>
      <c r="I23" s="5" t="s">
        <v>5</v>
      </c>
      <c r="J23" s="5" t="s">
        <v>3</v>
      </c>
      <c r="K23" s="5" t="s">
        <v>3</v>
      </c>
      <c r="L23" s="6">
        <v>0</v>
      </c>
      <c r="M23" s="6">
        <v>0</v>
      </c>
      <c r="N23" s="6">
        <v>3</v>
      </c>
      <c r="O23" s="6">
        <v>0</v>
      </c>
      <c r="P23" s="6">
        <v>0</v>
      </c>
      <c r="Q23" s="6">
        <v>0.5</v>
      </c>
      <c r="R23" s="6">
        <v>4.8</v>
      </c>
    </row>
    <row r="24" spans="1:18" x14ac:dyDescent="0.25">
      <c r="A24" s="5" t="s">
        <v>74</v>
      </c>
      <c r="B24" s="5" t="s">
        <v>206</v>
      </c>
      <c r="C24" s="5" t="s">
        <v>234</v>
      </c>
      <c r="D24" s="6">
        <v>453414</v>
      </c>
      <c r="E24" s="7">
        <v>45021.595733576389</v>
      </c>
      <c r="F24" s="26">
        <f t="shared" si="1"/>
        <v>15.533333333333331</v>
      </c>
      <c r="G24" s="26">
        <f>(8+7.5+8)/3</f>
        <v>7.833333333333333</v>
      </c>
      <c r="H24" s="5" t="s">
        <v>28</v>
      </c>
      <c r="I24" s="5" t="s">
        <v>5</v>
      </c>
      <c r="J24" s="5" t="s">
        <v>3</v>
      </c>
      <c r="K24" s="5" t="s">
        <v>3</v>
      </c>
      <c r="L24" s="6">
        <v>0</v>
      </c>
      <c r="M24" s="6">
        <v>0</v>
      </c>
      <c r="N24" s="6">
        <v>3</v>
      </c>
      <c r="O24" s="6">
        <v>0</v>
      </c>
      <c r="P24" s="6">
        <v>0</v>
      </c>
      <c r="Q24" s="6">
        <v>1.5</v>
      </c>
      <c r="R24" s="6">
        <v>3.2</v>
      </c>
    </row>
    <row r="25" spans="1:18" x14ac:dyDescent="0.25">
      <c r="A25" s="5" t="s">
        <v>74</v>
      </c>
      <c r="B25" s="5" t="s">
        <v>206</v>
      </c>
      <c r="C25" s="5" t="s">
        <v>220</v>
      </c>
      <c r="D25" s="6">
        <v>453736</v>
      </c>
      <c r="E25" s="7">
        <v>45021.899562291663</v>
      </c>
      <c r="F25" s="26">
        <f t="shared" si="1"/>
        <v>24.1</v>
      </c>
      <c r="G25" s="26">
        <v>0</v>
      </c>
      <c r="H25" s="5" t="s">
        <v>52</v>
      </c>
      <c r="I25" s="5" t="s">
        <v>5</v>
      </c>
      <c r="J25" s="5" t="s">
        <v>4</v>
      </c>
      <c r="K25" s="5" t="s">
        <v>3</v>
      </c>
      <c r="L25" s="6">
        <v>6</v>
      </c>
      <c r="M25" s="6">
        <v>4</v>
      </c>
      <c r="N25" s="6">
        <v>3</v>
      </c>
      <c r="O25" s="6">
        <v>0</v>
      </c>
      <c r="P25" s="6">
        <v>0</v>
      </c>
      <c r="Q25" s="6">
        <v>1.5</v>
      </c>
      <c r="R25" s="6">
        <v>9.6</v>
      </c>
    </row>
    <row r="26" spans="1:18" x14ac:dyDescent="0.25">
      <c r="A26" s="5" t="s">
        <v>74</v>
      </c>
      <c r="B26" s="5" t="s">
        <v>206</v>
      </c>
      <c r="C26" s="5" t="s">
        <v>220</v>
      </c>
      <c r="D26" s="6">
        <v>451079</v>
      </c>
      <c r="E26" s="7">
        <v>45019.491651203702</v>
      </c>
      <c r="F26" s="26">
        <f t="shared" si="1"/>
        <v>18.7</v>
      </c>
      <c r="G26" s="26">
        <v>0</v>
      </c>
      <c r="H26" s="5" t="s">
        <v>41</v>
      </c>
      <c r="I26" s="5" t="s">
        <v>5</v>
      </c>
      <c r="J26" s="5" t="s">
        <v>4</v>
      </c>
      <c r="K26" s="5" t="s">
        <v>3</v>
      </c>
      <c r="L26" s="6">
        <v>6</v>
      </c>
      <c r="M26" s="6">
        <v>0</v>
      </c>
      <c r="N26" s="6">
        <v>3</v>
      </c>
      <c r="O26" s="6">
        <v>0</v>
      </c>
      <c r="P26" s="6">
        <v>0</v>
      </c>
      <c r="Q26" s="6">
        <v>0.5</v>
      </c>
      <c r="R26" s="6">
        <v>9.1999999999999993</v>
      </c>
    </row>
    <row r="27" spans="1:18" x14ac:dyDescent="0.25">
      <c r="A27" s="5" t="s">
        <v>74</v>
      </c>
      <c r="B27" s="5" t="s">
        <v>206</v>
      </c>
      <c r="C27" s="5" t="s">
        <v>220</v>
      </c>
      <c r="D27" s="6">
        <v>454216</v>
      </c>
      <c r="E27" s="7">
        <v>45022.773308738426</v>
      </c>
      <c r="F27" s="26">
        <f t="shared" si="1"/>
        <v>17.7</v>
      </c>
      <c r="G27" s="26">
        <v>0</v>
      </c>
      <c r="H27" s="5" t="s">
        <v>168</v>
      </c>
      <c r="I27" s="5" t="s">
        <v>5</v>
      </c>
      <c r="J27" s="5" t="s">
        <v>4</v>
      </c>
      <c r="K27" s="5" t="s">
        <v>3</v>
      </c>
      <c r="L27" s="6">
        <v>6</v>
      </c>
      <c r="M27" s="6">
        <v>0</v>
      </c>
      <c r="N27" s="6">
        <v>3</v>
      </c>
      <c r="O27" s="6">
        <v>0</v>
      </c>
      <c r="P27" s="6">
        <v>0</v>
      </c>
      <c r="Q27" s="6">
        <v>1.5</v>
      </c>
      <c r="R27" s="6">
        <v>7.2</v>
      </c>
    </row>
    <row r="28" spans="1:18" x14ac:dyDescent="0.25">
      <c r="A28" s="5" t="s">
        <v>74</v>
      </c>
      <c r="B28" s="5" t="s">
        <v>206</v>
      </c>
      <c r="C28" s="5" t="s">
        <v>220</v>
      </c>
      <c r="D28" s="6">
        <v>454777</v>
      </c>
      <c r="E28" s="7">
        <v>45024.433028912033</v>
      </c>
      <c r="F28" s="26">
        <f t="shared" si="1"/>
        <v>16.5</v>
      </c>
      <c r="G28" s="26">
        <v>0</v>
      </c>
      <c r="H28" s="5" t="s">
        <v>54</v>
      </c>
      <c r="I28" s="5" t="s">
        <v>5</v>
      </c>
      <c r="J28" s="5" t="s">
        <v>3</v>
      </c>
      <c r="K28" s="5" t="s">
        <v>3</v>
      </c>
      <c r="L28" s="6">
        <v>0</v>
      </c>
      <c r="M28" s="6">
        <v>0</v>
      </c>
      <c r="N28" s="6">
        <v>3</v>
      </c>
      <c r="O28" s="6">
        <v>0</v>
      </c>
      <c r="P28" s="6">
        <v>0</v>
      </c>
      <c r="Q28" s="6">
        <v>1.5</v>
      </c>
      <c r="R28" s="6">
        <v>12</v>
      </c>
    </row>
    <row r="29" spans="1:18" x14ac:dyDescent="0.25">
      <c r="A29" s="5" t="s">
        <v>74</v>
      </c>
      <c r="B29" s="5" t="s">
        <v>206</v>
      </c>
      <c r="C29" s="5" t="s">
        <v>220</v>
      </c>
      <c r="D29" s="6">
        <v>453610</v>
      </c>
      <c r="E29" s="7">
        <v>45021.73257028935</v>
      </c>
      <c r="F29" s="26">
        <f t="shared" si="1"/>
        <v>16.5</v>
      </c>
      <c r="G29" s="26">
        <v>0</v>
      </c>
      <c r="H29" s="5" t="s">
        <v>157</v>
      </c>
      <c r="I29" s="5" t="s">
        <v>5</v>
      </c>
      <c r="J29" s="5" t="s">
        <v>3</v>
      </c>
      <c r="K29" s="5" t="s">
        <v>3</v>
      </c>
      <c r="L29" s="6">
        <v>0</v>
      </c>
      <c r="M29" s="6">
        <v>0</v>
      </c>
      <c r="N29" s="6">
        <v>3</v>
      </c>
      <c r="O29" s="6">
        <v>0</v>
      </c>
      <c r="P29" s="6">
        <v>0</v>
      </c>
      <c r="Q29" s="6">
        <v>1.5</v>
      </c>
      <c r="R29" s="6">
        <v>12</v>
      </c>
    </row>
    <row r="30" spans="1:18" x14ac:dyDescent="0.25">
      <c r="A30" s="5" t="s">
        <v>74</v>
      </c>
      <c r="B30" s="5" t="s">
        <v>206</v>
      </c>
      <c r="C30" s="5" t="s">
        <v>220</v>
      </c>
      <c r="D30" s="6">
        <v>453485</v>
      </c>
      <c r="E30" s="7">
        <v>45021.6543680787</v>
      </c>
      <c r="F30" s="26">
        <f t="shared" si="1"/>
        <v>16.5</v>
      </c>
      <c r="G30" s="26">
        <v>0</v>
      </c>
      <c r="H30" s="5" t="s">
        <v>154</v>
      </c>
      <c r="I30" s="5" t="s">
        <v>5</v>
      </c>
      <c r="J30" s="5" t="s">
        <v>3</v>
      </c>
      <c r="K30" s="5" t="s">
        <v>3</v>
      </c>
      <c r="L30" s="6">
        <v>0</v>
      </c>
      <c r="M30" s="6">
        <v>0</v>
      </c>
      <c r="N30" s="6">
        <v>3</v>
      </c>
      <c r="O30" s="6">
        <v>0</v>
      </c>
      <c r="P30" s="6">
        <v>0</v>
      </c>
      <c r="Q30" s="6">
        <v>1.5</v>
      </c>
      <c r="R30" s="6">
        <v>12</v>
      </c>
    </row>
    <row r="31" spans="1:18" x14ac:dyDescent="0.25">
      <c r="A31" s="5" t="s">
        <v>74</v>
      </c>
      <c r="B31" s="5" t="s">
        <v>206</v>
      </c>
      <c r="C31" s="5" t="s">
        <v>220</v>
      </c>
      <c r="D31" s="6">
        <v>452310</v>
      </c>
      <c r="E31" s="7">
        <v>45020.491168657405</v>
      </c>
      <c r="F31" s="26">
        <f t="shared" si="1"/>
        <v>16.5</v>
      </c>
      <c r="G31" s="26">
        <v>0</v>
      </c>
      <c r="H31" s="5" t="s">
        <v>48</v>
      </c>
      <c r="I31" s="5" t="s">
        <v>5</v>
      </c>
      <c r="J31" s="5" t="s">
        <v>3</v>
      </c>
      <c r="K31" s="5" t="s">
        <v>3</v>
      </c>
      <c r="L31" s="6">
        <v>0</v>
      </c>
      <c r="M31" s="6">
        <v>0</v>
      </c>
      <c r="N31" s="6">
        <v>3</v>
      </c>
      <c r="O31" s="6">
        <v>0</v>
      </c>
      <c r="P31" s="6">
        <v>0</v>
      </c>
      <c r="Q31" s="6">
        <v>1.5</v>
      </c>
      <c r="R31" s="6">
        <v>12</v>
      </c>
    </row>
    <row r="32" spans="1:18" x14ac:dyDescent="0.25">
      <c r="A32" s="5" t="s">
        <v>74</v>
      </c>
      <c r="B32" s="5" t="s">
        <v>206</v>
      </c>
      <c r="C32" s="5" t="s">
        <v>220</v>
      </c>
      <c r="D32" s="6">
        <v>455327</v>
      </c>
      <c r="E32" s="7">
        <v>45025.977075150462</v>
      </c>
      <c r="F32" s="26">
        <f t="shared" si="1"/>
        <v>16.3</v>
      </c>
      <c r="G32" s="26">
        <v>0</v>
      </c>
      <c r="H32" s="5" t="s">
        <v>203</v>
      </c>
      <c r="I32" s="5" t="s">
        <v>5</v>
      </c>
      <c r="J32" s="5" t="s">
        <v>3</v>
      </c>
      <c r="K32" s="5" t="s">
        <v>3</v>
      </c>
      <c r="L32" s="6">
        <v>0</v>
      </c>
      <c r="M32" s="6">
        <v>0</v>
      </c>
      <c r="N32" s="6">
        <v>3</v>
      </c>
      <c r="O32" s="6">
        <v>0</v>
      </c>
      <c r="P32" s="6">
        <v>0</v>
      </c>
      <c r="Q32" s="6">
        <v>1.3</v>
      </c>
      <c r="R32" s="6">
        <v>12</v>
      </c>
    </row>
    <row r="33" spans="1:18" x14ac:dyDescent="0.25">
      <c r="A33" s="5" t="s">
        <v>74</v>
      </c>
      <c r="B33" s="5" t="s">
        <v>206</v>
      </c>
      <c r="C33" s="5" t="s">
        <v>220</v>
      </c>
      <c r="D33" s="6">
        <v>455006</v>
      </c>
      <c r="E33" s="7">
        <v>45024.955071793978</v>
      </c>
      <c r="F33" s="26">
        <f t="shared" si="1"/>
        <v>16.100000000000001</v>
      </c>
      <c r="G33" s="26">
        <v>0</v>
      </c>
      <c r="H33" s="5" t="s">
        <v>190</v>
      </c>
      <c r="I33" s="5" t="s">
        <v>5</v>
      </c>
      <c r="J33" s="5" t="s">
        <v>3</v>
      </c>
      <c r="K33" s="5" t="s">
        <v>3</v>
      </c>
      <c r="L33" s="6">
        <v>0</v>
      </c>
      <c r="M33" s="6">
        <v>0</v>
      </c>
      <c r="N33" s="6">
        <v>3</v>
      </c>
      <c r="O33" s="6">
        <v>0</v>
      </c>
      <c r="P33" s="6">
        <v>0</v>
      </c>
      <c r="Q33" s="6">
        <v>1.1000000000000001</v>
      </c>
      <c r="R33" s="6">
        <v>12</v>
      </c>
    </row>
    <row r="34" spans="1:18" x14ac:dyDescent="0.25">
      <c r="A34" s="5" t="s">
        <v>74</v>
      </c>
      <c r="B34" s="5" t="s">
        <v>206</v>
      </c>
      <c r="C34" s="5" t="s">
        <v>220</v>
      </c>
      <c r="D34" s="6">
        <v>453981</v>
      </c>
      <c r="E34" s="7">
        <v>45022.484354340275</v>
      </c>
      <c r="F34" s="26">
        <f t="shared" si="1"/>
        <v>15.8</v>
      </c>
      <c r="G34" s="26">
        <v>0</v>
      </c>
      <c r="H34" s="5" t="s">
        <v>34</v>
      </c>
      <c r="I34" s="5" t="s">
        <v>5</v>
      </c>
      <c r="J34" s="5" t="s">
        <v>3</v>
      </c>
      <c r="K34" s="5" t="s">
        <v>3</v>
      </c>
      <c r="L34" s="6">
        <v>0</v>
      </c>
      <c r="M34" s="6">
        <v>0</v>
      </c>
      <c r="N34" s="6">
        <v>3</v>
      </c>
      <c r="O34" s="6">
        <v>0</v>
      </c>
      <c r="P34" s="6">
        <v>0</v>
      </c>
      <c r="Q34" s="6">
        <v>0.8</v>
      </c>
      <c r="R34" s="6">
        <v>12</v>
      </c>
    </row>
    <row r="35" spans="1:18" x14ac:dyDescent="0.25">
      <c r="A35" s="5" t="s">
        <v>74</v>
      </c>
      <c r="B35" s="5" t="s">
        <v>206</v>
      </c>
      <c r="C35" s="5" t="s">
        <v>220</v>
      </c>
      <c r="D35" s="6">
        <v>453386</v>
      </c>
      <c r="E35" s="7">
        <v>45021.577726782409</v>
      </c>
      <c r="F35" s="26">
        <f t="shared" si="1"/>
        <v>15.5</v>
      </c>
      <c r="G35" s="26">
        <v>0</v>
      </c>
      <c r="H35" s="5" t="s">
        <v>150</v>
      </c>
      <c r="I35" s="5" t="s">
        <v>5</v>
      </c>
      <c r="J35" s="5" t="s">
        <v>3</v>
      </c>
      <c r="K35" s="5" t="s">
        <v>3</v>
      </c>
      <c r="L35" s="6">
        <v>0</v>
      </c>
      <c r="M35" s="6">
        <v>0</v>
      </c>
      <c r="N35" s="6">
        <v>3</v>
      </c>
      <c r="O35" s="6">
        <v>0</v>
      </c>
      <c r="P35" s="6">
        <v>0</v>
      </c>
      <c r="Q35" s="6">
        <v>0.5</v>
      </c>
      <c r="R35" s="6">
        <v>12</v>
      </c>
    </row>
    <row r="36" spans="1:18" x14ac:dyDescent="0.25">
      <c r="A36" s="5" t="s">
        <v>74</v>
      </c>
      <c r="B36" s="5" t="s">
        <v>206</v>
      </c>
      <c r="C36" s="5" t="s">
        <v>220</v>
      </c>
      <c r="D36" s="6">
        <v>451247</v>
      </c>
      <c r="E36" s="7">
        <v>45019.582913854167</v>
      </c>
      <c r="F36" s="26">
        <f t="shared" si="1"/>
        <v>15.3</v>
      </c>
      <c r="G36" s="26">
        <v>0</v>
      </c>
      <c r="H36" s="5" t="s">
        <v>90</v>
      </c>
      <c r="I36" s="5" t="s">
        <v>5</v>
      </c>
      <c r="J36" s="5" t="s">
        <v>3</v>
      </c>
      <c r="K36" s="5" t="s">
        <v>3</v>
      </c>
      <c r="L36" s="6">
        <v>0</v>
      </c>
      <c r="M36" s="6">
        <v>0</v>
      </c>
      <c r="N36" s="6">
        <v>3</v>
      </c>
      <c r="O36" s="6">
        <v>0</v>
      </c>
      <c r="P36" s="6">
        <v>0</v>
      </c>
      <c r="Q36" s="6">
        <v>0.3</v>
      </c>
      <c r="R36" s="6">
        <v>12</v>
      </c>
    </row>
    <row r="37" spans="1:18" x14ac:dyDescent="0.25">
      <c r="A37" s="5" t="s">
        <v>74</v>
      </c>
      <c r="B37" s="5" t="s">
        <v>206</v>
      </c>
      <c r="C37" s="5" t="s">
        <v>220</v>
      </c>
      <c r="D37" s="6">
        <v>452720</v>
      </c>
      <c r="E37" s="7">
        <v>45020.721856412034</v>
      </c>
      <c r="F37" s="26">
        <f t="shared" si="1"/>
        <v>15</v>
      </c>
      <c r="G37" s="26">
        <v>0</v>
      </c>
      <c r="H37" s="5" t="s">
        <v>7</v>
      </c>
      <c r="I37" s="5" t="s">
        <v>5</v>
      </c>
      <c r="J37" s="5" t="s">
        <v>4</v>
      </c>
      <c r="K37" s="5" t="s">
        <v>3</v>
      </c>
      <c r="L37" s="6">
        <v>6</v>
      </c>
      <c r="M37" s="6">
        <v>4</v>
      </c>
      <c r="N37" s="6">
        <v>3</v>
      </c>
      <c r="O37" s="6">
        <v>0</v>
      </c>
      <c r="P37" s="6">
        <v>0</v>
      </c>
      <c r="Q37" s="6">
        <v>0.2</v>
      </c>
      <c r="R37" s="6">
        <v>1.8</v>
      </c>
    </row>
    <row r="38" spans="1:18" x14ac:dyDescent="0.25">
      <c r="A38" s="5" t="s">
        <v>74</v>
      </c>
      <c r="B38" s="5" t="s">
        <v>206</v>
      </c>
      <c r="C38" s="5" t="s">
        <v>220</v>
      </c>
      <c r="D38" s="6">
        <v>451667</v>
      </c>
      <c r="E38" s="7">
        <v>45019.823500601851</v>
      </c>
      <c r="F38" s="26">
        <f t="shared" si="1"/>
        <v>15</v>
      </c>
      <c r="G38" s="26">
        <v>0</v>
      </c>
      <c r="H38" s="5" t="s">
        <v>110</v>
      </c>
      <c r="I38" s="5" t="s">
        <v>5</v>
      </c>
      <c r="J38" s="5" t="s">
        <v>3</v>
      </c>
      <c r="K38" s="5" t="s">
        <v>3</v>
      </c>
      <c r="L38" s="6">
        <v>0</v>
      </c>
      <c r="M38" s="6">
        <v>0</v>
      </c>
      <c r="N38" s="6">
        <v>3</v>
      </c>
      <c r="O38" s="6">
        <v>0</v>
      </c>
      <c r="P38" s="6">
        <v>0</v>
      </c>
      <c r="Q38" s="6">
        <v>0</v>
      </c>
      <c r="R38" s="6">
        <v>12</v>
      </c>
    </row>
    <row r="39" spans="1:18" x14ac:dyDescent="0.25">
      <c r="A39" s="5" t="s">
        <v>74</v>
      </c>
      <c r="B39" s="5" t="s">
        <v>206</v>
      </c>
      <c r="C39" s="5" t="s">
        <v>220</v>
      </c>
      <c r="D39" s="6">
        <v>451041</v>
      </c>
      <c r="E39" s="7">
        <v>45019.478042071758</v>
      </c>
      <c r="F39" s="26">
        <f t="shared" si="1"/>
        <v>15</v>
      </c>
      <c r="G39" s="26">
        <v>0</v>
      </c>
      <c r="H39" s="5" t="s">
        <v>16</v>
      </c>
      <c r="I39" s="5" t="s">
        <v>5</v>
      </c>
      <c r="J39" s="5" t="s">
        <v>3</v>
      </c>
      <c r="K39" s="5" t="s">
        <v>3</v>
      </c>
      <c r="L39" s="6">
        <v>0</v>
      </c>
      <c r="M39" s="6">
        <v>0</v>
      </c>
      <c r="N39" s="6">
        <v>3</v>
      </c>
      <c r="O39" s="6">
        <v>0</v>
      </c>
      <c r="P39" s="6">
        <v>0</v>
      </c>
      <c r="Q39" s="6">
        <v>0</v>
      </c>
      <c r="R39" s="6">
        <v>12</v>
      </c>
    </row>
    <row r="40" spans="1:18" x14ac:dyDescent="0.25">
      <c r="A40" s="5" t="s">
        <v>74</v>
      </c>
      <c r="B40" s="5" t="s">
        <v>206</v>
      </c>
      <c r="C40" s="5" t="s">
        <v>220</v>
      </c>
      <c r="D40" s="6">
        <v>454157</v>
      </c>
      <c r="E40" s="7">
        <v>45022.681973425926</v>
      </c>
      <c r="F40" s="26">
        <f t="shared" si="1"/>
        <v>14.7</v>
      </c>
      <c r="G40" s="26">
        <v>0</v>
      </c>
      <c r="H40" s="5" t="s">
        <v>167</v>
      </c>
      <c r="I40" s="5" t="s">
        <v>5</v>
      </c>
      <c r="J40" s="5" t="s">
        <v>3</v>
      </c>
      <c r="K40" s="5" t="s">
        <v>3</v>
      </c>
      <c r="L40" s="6">
        <v>0</v>
      </c>
      <c r="M40" s="6">
        <v>0</v>
      </c>
      <c r="N40" s="6">
        <v>3</v>
      </c>
      <c r="O40" s="6">
        <v>0</v>
      </c>
      <c r="P40" s="6">
        <v>0</v>
      </c>
      <c r="Q40" s="6">
        <v>1.5</v>
      </c>
      <c r="R40" s="6">
        <v>10.199999999999999</v>
      </c>
    </row>
    <row r="41" spans="1:18" x14ac:dyDescent="0.25">
      <c r="A41" s="5" t="s">
        <v>74</v>
      </c>
      <c r="B41" s="5" t="s">
        <v>206</v>
      </c>
      <c r="C41" s="5" t="s">
        <v>220</v>
      </c>
      <c r="D41" s="6">
        <v>451644</v>
      </c>
      <c r="E41" s="7">
        <v>45019.813783483798</v>
      </c>
      <c r="F41" s="26">
        <f t="shared" si="1"/>
        <v>14</v>
      </c>
      <c r="G41" s="26">
        <v>0</v>
      </c>
      <c r="H41" s="5" t="s">
        <v>13</v>
      </c>
      <c r="I41" s="5" t="s">
        <v>5</v>
      </c>
      <c r="J41" s="5" t="s">
        <v>3</v>
      </c>
      <c r="K41" s="5" t="s">
        <v>3</v>
      </c>
      <c r="L41" s="6">
        <v>0</v>
      </c>
      <c r="M41" s="6">
        <v>0</v>
      </c>
      <c r="N41" s="6">
        <v>3</v>
      </c>
      <c r="O41" s="6">
        <v>0</v>
      </c>
      <c r="P41" s="6">
        <v>0</v>
      </c>
      <c r="Q41" s="6">
        <v>1.2</v>
      </c>
      <c r="R41" s="6">
        <v>9.8000000000000007</v>
      </c>
    </row>
    <row r="42" spans="1:18" x14ac:dyDescent="0.25">
      <c r="A42" s="5" t="s">
        <v>74</v>
      </c>
      <c r="B42" s="5" t="s">
        <v>206</v>
      </c>
      <c r="C42" s="5" t="s">
        <v>220</v>
      </c>
      <c r="D42" s="6">
        <v>451913</v>
      </c>
      <c r="E42" s="7">
        <v>45020.00969684028</v>
      </c>
      <c r="F42" s="26">
        <f t="shared" si="1"/>
        <v>11.7</v>
      </c>
      <c r="G42" s="26">
        <v>0</v>
      </c>
      <c r="H42" s="5" t="s">
        <v>30</v>
      </c>
      <c r="I42" s="5" t="s">
        <v>5</v>
      </c>
      <c r="J42" s="5" t="s">
        <v>3</v>
      </c>
      <c r="K42" s="5" t="s">
        <v>3</v>
      </c>
      <c r="L42" s="6">
        <v>0</v>
      </c>
      <c r="M42" s="6">
        <v>0</v>
      </c>
      <c r="N42" s="6">
        <v>3</v>
      </c>
      <c r="O42" s="6">
        <v>0</v>
      </c>
      <c r="P42" s="6">
        <v>0</v>
      </c>
      <c r="Q42" s="6">
        <v>1.5</v>
      </c>
      <c r="R42" s="6">
        <v>7.2</v>
      </c>
    </row>
    <row r="43" spans="1:18" x14ac:dyDescent="0.25">
      <c r="A43" s="5" t="s">
        <v>74</v>
      </c>
      <c r="B43" s="5" t="s">
        <v>206</v>
      </c>
      <c r="C43" s="5" t="s">
        <v>220</v>
      </c>
      <c r="D43" s="6">
        <v>455123</v>
      </c>
      <c r="E43" s="7">
        <v>45025.575913587963</v>
      </c>
      <c r="F43" s="26">
        <f t="shared" si="1"/>
        <v>9.3000000000000007</v>
      </c>
      <c r="G43" s="26">
        <v>0</v>
      </c>
      <c r="H43" s="5" t="s">
        <v>192</v>
      </c>
      <c r="I43" s="5" t="s">
        <v>5</v>
      </c>
      <c r="J43" s="5" t="s">
        <v>3</v>
      </c>
      <c r="K43" s="5" t="s">
        <v>3</v>
      </c>
      <c r="L43" s="6">
        <v>0</v>
      </c>
      <c r="M43" s="6">
        <v>0</v>
      </c>
      <c r="N43" s="6">
        <v>3</v>
      </c>
      <c r="O43" s="6">
        <v>0</v>
      </c>
      <c r="P43" s="6">
        <v>0</v>
      </c>
      <c r="Q43" s="6">
        <v>1.5</v>
      </c>
      <c r="R43" s="6">
        <v>4.8</v>
      </c>
    </row>
    <row r="44" spans="1:18" x14ac:dyDescent="0.25">
      <c r="A44" s="5" t="s">
        <v>74</v>
      </c>
      <c r="B44" s="5" t="s">
        <v>206</v>
      </c>
      <c r="C44" s="5" t="s">
        <v>220</v>
      </c>
      <c r="D44" s="6">
        <v>453600</v>
      </c>
      <c r="E44" s="7">
        <v>45021.722002222217</v>
      </c>
      <c r="F44" s="26">
        <f t="shared" si="1"/>
        <v>9</v>
      </c>
      <c r="G44" s="26">
        <v>0</v>
      </c>
      <c r="H44" s="5" t="s">
        <v>26</v>
      </c>
      <c r="I44" s="5" t="s">
        <v>5</v>
      </c>
      <c r="J44" s="5" t="s">
        <v>3</v>
      </c>
      <c r="K44" s="5" t="s">
        <v>3</v>
      </c>
      <c r="L44" s="6">
        <v>0</v>
      </c>
      <c r="M44" s="6">
        <v>0</v>
      </c>
      <c r="N44" s="6">
        <v>3</v>
      </c>
      <c r="O44" s="6">
        <v>0</v>
      </c>
      <c r="P44" s="6">
        <v>0</v>
      </c>
      <c r="Q44" s="6">
        <v>1.2</v>
      </c>
      <c r="R44" s="6">
        <v>4.8</v>
      </c>
    </row>
    <row r="45" spans="1:18" x14ac:dyDescent="0.25">
      <c r="A45" s="5" t="s">
        <v>74</v>
      </c>
      <c r="B45" s="5" t="s">
        <v>206</v>
      </c>
      <c r="C45" s="5" t="s">
        <v>220</v>
      </c>
      <c r="D45" s="6">
        <v>453570</v>
      </c>
      <c r="E45" s="7">
        <v>45021.705600300927</v>
      </c>
      <c r="F45" s="26">
        <f t="shared" si="1"/>
        <v>9</v>
      </c>
      <c r="G45" s="26">
        <v>0</v>
      </c>
      <c r="H45" s="5" t="s">
        <v>23</v>
      </c>
      <c r="I45" s="5" t="s">
        <v>5</v>
      </c>
      <c r="J45" s="5" t="s">
        <v>3</v>
      </c>
      <c r="K45" s="5" t="s">
        <v>3</v>
      </c>
      <c r="L45" s="6">
        <v>0</v>
      </c>
      <c r="M45" s="6">
        <v>0</v>
      </c>
      <c r="N45" s="6">
        <v>3</v>
      </c>
      <c r="O45" s="6">
        <v>0</v>
      </c>
      <c r="P45" s="6">
        <v>0</v>
      </c>
      <c r="Q45" s="6">
        <v>1.2</v>
      </c>
      <c r="R45" s="6">
        <v>4.8</v>
      </c>
    </row>
    <row r="46" spans="1:18" x14ac:dyDescent="0.25">
      <c r="A46" s="5" t="s">
        <v>74</v>
      </c>
      <c r="B46" s="5" t="s">
        <v>206</v>
      </c>
      <c r="C46" s="5" t="s">
        <v>220</v>
      </c>
      <c r="D46" s="6">
        <v>455267</v>
      </c>
      <c r="E46" s="7">
        <v>45025.846079849536</v>
      </c>
      <c r="F46" s="26">
        <f t="shared" si="1"/>
        <v>7.8</v>
      </c>
      <c r="G46" s="26">
        <v>0</v>
      </c>
      <c r="H46" s="5" t="s">
        <v>201</v>
      </c>
      <c r="I46" s="5" t="s">
        <v>5</v>
      </c>
      <c r="J46" s="5" t="s">
        <v>3</v>
      </c>
      <c r="K46" s="5" t="s">
        <v>3</v>
      </c>
      <c r="L46" s="6">
        <v>0</v>
      </c>
      <c r="M46" s="6">
        <v>0</v>
      </c>
      <c r="N46" s="6">
        <v>3</v>
      </c>
      <c r="O46" s="6">
        <v>0</v>
      </c>
      <c r="P46" s="6">
        <v>0</v>
      </c>
      <c r="Q46" s="6">
        <v>0</v>
      </c>
      <c r="R46" s="6">
        <v>4.8</v>
      </c>
    </row>
    <row r="47" spans="1:18" x14ac:dyDescent="0.25">
      <c r="A47" s="5" t="s">
        <v>74</v>
      </c>
      <c r="B47" s="5" t="s">
        <v>206</v>
      </c>
      <c r="C47" s="5" t="s">
        <v>220</v>
      </c>
      <c r="D47" s="6">
        <v>454005</v>
      </c>
      <c r="E47" s="7">
        <v>45022.501616423608</v>
      </c>
      <c r="F47" s="26">
        <f t="shared" si="1"/>
        <v>7.1</v>
      </c>
      <c r="G47" s="26">
        <v>0</v>
      </c>
      <c r="H47" s="5" t="s">
        <v>165</v>
      </c>
      <c r="I47" s="5" t="s">
        <v>5</v>
      </c>
      <c r="J47" s="5" t="s">
        <v>3</v>
      </c>
      <c r="K47" s="5" t="s">
        <v>3</v>
      </c>
      <c r="L47" s="6">
        <v>0</v>
      </c>
      <c r="M47" s="6">
        <v>0</v>
      </c>
      <c r="N47" s="6">
        <v>3</v>
      </c>
      <c r="O47" s="6">
        <v>0</v>
      </c>
      <c r="P47" s="6">
        <v>0</v>
      </c>
      <c r="Q47" s="6">
        <v>0.5</v>
      </c>
      <c r="R47" s="6">
        <v>3.6</v>
      </c>
    </row>
    <row r="48" spans="1:18" x14ac:dyDescent="0.25">
      <c r="A48" s="5" t="s">
        <v>74</v>
      </c>
      <c r="B48" s="5" t="s">
        <v>206</v>
      </c>
      <c r="C48" s="5" t="s">
        <v>235</v>
      </c>
      <c r="D48" s="6">
        <v>453050</v>
      </c>
      <c r="E48" s="7">
        <v>45021.342401793976</v>
      </c>
      <c r="F48" s="26">
        <f t="shared" ref="F48:F73" si="2">SUM(L48+M48+N48+O48+P48+Q48+R48)</f>
        <v>20.2</v>
      </c>
      <c r="G48" s="26">
        <v>0</v>
      </c>
      <c r="H48" s="5" t="s">
        <v>146</v>
      </c>
      <c r="I48" s="5" t="s">
        <v>5</v>
      </c>
      <c r="J48" s="5" t="s">
        <v>4</v>
      </c>
      <c r="K48" s="5" t="s">
        <v>3</v>
      </c>
      <c r="L48" s="6">
        <v>6</v>
      </c>
      <c r="M48" s="6">
        <v>0</v>
      </c>
      <c r="N48" s="6">
        <v>3</v>
      </c>
      <c r="O48" s="6">
        <v>0</v>
      </c>
      <c r="P48" s="6">
        <v>0</v>
      </c>
      <c r="Q48" s="6">
        <v>1</v>
      </c>
      <c r="R48" s="6">
        <v>10.199999999999999</v>
      </c>
    </row>
    <row r="49" spans="1:18" x14ac:dyDescent="0.25">
      <c r="A49" s="5" t="s">
        <v>74</v>
      </c>
      <c r="B49" s="5" t="s">
        <v>206</v>
      </c>
      <c r="C49" s="5" t="s">
        <v>235</v>
      </c>
      <c r="D49" s="6">
        <v>454508</v>
      </c>
      <c r="E49" s="7">
        <v>45023.490781759254</v>
      </c>
      <c r="F49" s="26">
        <f t="shared" si="2"/>
        <v>17.100000000000001</v>
      </c>
      <c r="G49" s="26">
        <v>0</v>
      </c>
      <c r="H49" s="5" t="s">
        <v>173</v>
      </c>
      <c r="I49" s="5" t="s">
        <v>5</v>
      </c>
      <c r="J49" s="5" t="s">
        <v>4</v>
      </c>
      <c r="K49" s="5" t="s">
        <v>3</v>
      </c>
      <c r="L49" s="6">
        <v>6</v>
      </c>
      <c r="M49" s="6">
        <v>4</v>
      </c>
      <c r="N49" s="6">
        <v>3</v>
      </c>
      <c r="O49" s="6">
        <v>0</v>
      </c>
      <c r="P49" s="6">
        <v>0</v>
      </c>
      <c r="Q49" s="6">
        <v>1.5</v>
      </c>
      <c r="R49" s="6">
        <v>2.6</v>
      </c>
    </row>
    <row r="50" spans="1:18" x14ac:dyDescent="0.25">
      <c r="A50" s="5" t="s">
        <v>74</v>
      </c>
      <c r="B50" s="5" t="s">
        <v>206</v>
      </c>
      <c r="C50" s="5" t="s">
        <v>235</v>
      </c>
      <c r="D50" s="6">
        <v>455266</v>
      </c>
      <c r="E50" s="7">
        <v>45025.844054641202</v>
      </c>
      <c r="F50" s="26">
        <f t="shared" si="2"/>
        <v>16.5</v>
      </c>
      <c r="G50" s="26">
        <v>0</v>
      </c>
      <c r="H50" s="5" t="s">
        <v>200</v>
      </c>
      <c r="I50" s="5" t="s">
        <v>5</v>
      </c>
      <c r="J50" s="5" t="s">
        <v>3</v>
      </c>
      <c r="K50" s="5" t="s">
        <v>3</v>
      </c>
      <c r="L50" s="6">
        <v>0</v>
      </c>
      <c r="M50" s="6">
        <v>0</v>
      </c>
      <c r="N50" s="6">
        <v>3</v>
      </c>
      <c r="O50" s="6">
        <v>0</v>
      </c>
      <c r="P50" s="6">
        <v>0</v>
      </c>
      <c r="Q50" s="6">
        <v>1.5</v>
      </c>
      <c r="R50" s="6">
        <v>12</v>
      </c>
    </row>
    <row r="51" spans="1:18" x14ac:dyDescent="0.25">
      <c r="A51" s="5" t="s">
        <v>74</v>
      </c>
      <c r="B51" s="5" t="s">
        <v>206</v>
      </c>
      <c r="C51" s="5" t="s">
        <v>235</v>
      </c>
      <c r="D51" s="6">
        <v>455248</v>
      </c>
      <c r="E51" s="7">
        <v>45025.823739791667</v>
      </c>
      <c r="F51" s="26">
        <f t="shared" si="2"/>
        <v>16.5</v>
      </c>
      <c r="G51" s="26">
        <v>0</v>
      </c>
      <c r="H51" s="5" t="s">
        <v>57</v>
      </c>
      <c r="I51" s="5" t="s">
        <v>5</v>
      </c>
      <c r="J51" s="5" t="s">
        <v>3</v>
      </c>
      <c r="K51" s="5" t="s">
        <v>3</v>
      </c>
      <c r="L51" s="6">
        <v>0</v>
      </c>
      <c r="M51" s="6">
        <v>0</v>
      </c>
      <c r="N51" s="6">
        <v>3</v>
      </c>
      <c r="O51" s="6">
        <v>0</v>
      </c>
      <c r="P51" s="6">
        <v>0</v>
      </c>
      <c r="Q51" s="6">
        <v>1.5</v>
      </c>
      <c r="R51" s="6">
        <v>12</v>
      </c>
    </row>
    <row r="52" spans="1:18" x14ac:dyDescent="0.25">
      <c r="A52" s="5" t="s">
        <v>74</v>
      </c>
      <c r="B52" s="5" t="s">
        <v>206</v>
      </c>
      <c r="C52" s="5" t="s">
        <v>235</v>
      </c>
      <c r="D52" s="6">
        <v>455128</v>
      </c>
      <c r="E52" s="7">
        <v>45025.643851354165</v>
      </c>
      <c r="F52" s="26">
        <f t="shared" si="2"/>
        <v>16.5</v>
      </c>
      <c r="G52" s="26">
        <v>0</v>
      </c>
      <c r="H52" s="5" t="s">
        <v>194</v>
      </c>
      <c r="I52" s="5" t="s">
        <v>5</v>
      </c>
      <c r="J52" s="5" t="s">
        <v>3</v>
      </c>
      <c r="K52" s="5" t="s">
        <v>3</v>
      </c>
      <c r="L52" s="6">
        <v>0</v>
      </c>
      <c r="M52" s="6">
        <v>0</v>
      </c>
      <c r="N52" s="6">
        <v>3</v>
      </c>
      <c r="O52" s="6">
        <v>0</v>
      </c>
      <c r="P52" s="6">
        <v>0</v>
      </c>
      <c r="Q52" s="6">
        <v>1.5</v>
      </c>
      <c r="R52" s="6">
        <v>12</v>
      </c>
    </row>
    <row r="53" spans="1:18" x14ac:dyDescent="0.25">
      <c r="A53" s="5" t="s">
        <v>74</v>
      </c>
      <c r="B53" s="5" t="s">
        <v>206</v>
      </c>
      <c r="C53" s="5" t="s">
        <v>235</v>
      </c>
      <c r="D53" s="6">
        <v>453425</v>
      </c>
      <c r="E53" s="7">
        <v>45021.600178194443</v>
      </c>
      <c r="F53" s="26">
        <f t="shared" si="2"/>
        <v>16.5</v>
      </c>
      <c r="G53" s="26">
        <v>0</v>
      </c>
      <c r="H53" s="5" t="s">
        <v>151</v>
      </c>
      <c r="I53" s="5" t="s">
        <v>5</v>
      </c>
      <c r="J53" s="5" t="s">
        <v>3</v>
      </c>
      <c r="K53" s="5" t="s">
        <v>3</v>
      </c>
      <c r="L53" s="6">
        <v>0</v>
      </c>
      <c r="M53" s="6">
        <v>0</v>
      </c>
      <c r="N53" s="6">
        <v>3</v>
      </c>
      <c r="O53" s="6">
        <v>0</v>
      </c>
      <c r="P53" s="6">
        <v>0</v>
      </c>
      <c r="Q53" s="6">
        <v>1.5</v>
      </c>
      <c r="R53" s="6">
        <v>12</v>
      </c>
    </row>
    <row r="54" spans="1:18" x14ac:dyDescent="0.25">
      <c r="A54" s="5" t="s">
        <v>74</v>
      </c>
      <c r="B54" s="5" t="s">
        <v>206</v>
      </c>
      <c r="C54" s="5" t="s">
        <v>235</v>
      </c>
      <c r="D54" s="6">
        <v>452991</v>
      </c>
      <c r="E54" s="7">
        <v>45021.01123841435</v>
      </c>
      <c r="F54" s="26">
        <f t="shared" si="2"/>
        <v>16.5</v>
      </c>
      <c r="G54" s="26">
        <v>0</v>
      </c>
      <c r="H54" s="5" t="s">
        <v>67</v>
      </c>
      <c r="I54" s="5" t="s">
        <v>5</v>
      </c>
      <c r="J54" s="5" t="s">
        <v>3</v>
      </c>
      <c r="K54" s="5" t="s">
        <v>3</v>
      </c>
      <c r="L54" s="6">
        <v>0</v>
      </c>
      <c r="M54" s="6">
        <v>0</v>
      </c>
      <c r="N54" s="6">
        <v>3</v>
      </c>
      <c r="O54" s="6">
        <v>0</v>
      </c>
      <c r="P54" s="6">
        <v>0</v>
      </c>
      <c r="Q54" s="6">
        <v>1.5</v>
      </c>
      <c r="R54" s="6">
        <v>12</v>
      </c>
    </row>
    <row r="55" spans="1:18" x14ac:dyDescent="0.25">
      <c r="A55" s="5" t="s">
        <v>74</v>
      </c>
      <c r="B55" s="5" t="s">
        <v>206</v>
      </c>
      <c r="C55" s="5" t="s">
        <v>235</v>
      </c>
      <c r="D55" s="6">
        <v>452889</v>
      </c>
      <c r="E55" s="7">
        <v>45020.868711874995</v>
      </c>
      <c r="F55" s="26">
        <f t="shared" si="2"/>
        <v>16.5</v>
      </c>
      <c r="G55" s="26">
        <v>0</v>
      </c>
      <c r="H55" s="5" t="s">
        <v>138</v>
      </c>
      <c r="I55" s="5" t="s">
        <v>5</v>
      </c>
      <c r="J55" s="5" t="s">
        <v>3</v>
      </c>
      <c r="K55" s="5" t="s">
        <v>3</v>
      </c>
      <c r="L55" s="6">
        <v>0</v>
      </c>
      <c r="M55" s="6">
        <v>0</v>
      </c>
      <c r="N55" s="6">
        <v>3</v>
      </c>
      <c r="O55" s="6">
        <v>0</v>
      </c>
      <c r="P55" s="6">
        <v>0</v>
      </c>
      <c r="Q55" s="6">
        <v>1.5</v>
      </c>
      <c r="R55" s="6">
        <v>12</v>
      </c>
    </row>
    <row r="56" spans="1:18" x14ac:dyDescent="0.25">
      <c r="A56" s="5" t="s">
        <v>74</v>
      </c>
      <c r="B56" s="5" t="s">
        <v>206</v>
      </c>
      <c r="C56" s="5" t="s">
        <v>235</v>
      </c>
      <c r="D56" s="6">
        <v>452367</v>
      </c>
      <c r="E56" s="7">
        <v>45020.532846620372</v>
      </c>
      <c r="F56" s="26">
        <f t="shared" si="2"/>
        <v>16.5</v>
      </c>
      <c r="G56" s="26">
        <v>0</v>
      </c>
      <c r="H56" s="5" t="s">
        <v>124</v>
      </c>
      <c r="I56" s="5" t="s">
        <v>5</v>
      </c>
      <c r="J56" s="5" t="s">
        <v>3</v>
      </c>
      <c r="K56" s="5" t="s">
        <v>3</v>
      </c>
      <c r="L56" s="6">
        <v>0</v>
      </c>
      <c r="M56" s="6">
        <v>0</v>
      </c>
      <c r="N56" s="6">
        <v>3</v>
      </c>
      <c r="O56" s="6">
        <v>0</v>
      </c>
      <c r="P56" s="6">
        <v>0</v>
      </c>
      <c r="Q56" s="6">
        <v>1.5</v>
      </c>
      <c r="R56" s="6">
        <v>12</v>
      </c>
    </row>
    <row r="57" spans="1:18" x14ac:dyDescent="0.25">
      <c r="A57" s="5" t="s">
        <v>74</v>
      </c>
      <c r="B57" s="5" t="s">
        <v>206</v>
      </c>
      <c r="C57" s="5" t="s">
        <v>235</v>
      </c>
      <c r="D57" s="6">
        <v>451880</v>
      </c>
      <c r="E57" s="7">
        <v>45019.977416030088</v>
      </c>
      <c r="F57" s="26">
        <f t="shared" si="2"/>
        <v>16.5</v>
      </c>
      <c r="G57" s="26">
        <v>0</v>
      </c>
      <c r="H57" s="5" t="s">
        <v>116</v>
      </c>
      <c r="I57" s="5" t="s">
        <v>5</v>
      </c>
      <c r="J57" s="5" t="s">
        <v>3</v>
      </c>
      <c r="K57" s="5" t="s">
        <v>3</v>
      </c>
      <c r="L57" s="6">
        <v>0</v>
      </c>
      <c r="M57" s="6">
        <v>0</v>
      </c>
      <c r="N57" s="6">
        <v>3</v>
      </c>
      <c r="O57" s="6">
        <v>0</v>
      </c>
      <c r="P57" s="6">
        <v>0</v>
      </c>
      <c r="Q57" s="6">
        <v>1.5</v>
      </c>
      <c r="R57" s="6">
        <v>12</v>
      </c>
    </row>
    <row r="58" spans="1:18" x14ac:dyDescent="0.25">
      <c r="A58" s="5" t="s">
        <v>74</v>
      </c>
      <c r="B58" s="5" t="s">
        <v>206</v>
      </c>
      <c r="C58" s="5" t="s">
        <v>235</v>
      </c>
      <c r="D58" s="6">
        <v>451765</v>
      </c>
      <c r="E58" s="7">
        <v>45019.905954502312</v>
      </c>
      <c r="F58" s="26">
        <f t="shared" si="2"/>
        <v>16.5</v>
      </c>
      <c r="G58" s="26">
        <v>0</v>
      </c>
      <c r="H58" s="5" t="s">
        <v>112</v>
      </c>
      <c r="I58" s="5" t="s">
        <v>5</v>
      </c>
      <c r="J58" s="5" t="s">
        <v>3</v>
      </c>
      <c r="K58" s="5" t="s">
        <v>3</v>
      </c>
      <c r="L58" s="6">
        <v>0</v>
      </c>
      <c r="M58" s="6">
        <v>0</v>
      </c>
      <c r="N58" s="6">
        <v>3</v>
      </c>
      <c r="O58" s="6">
        <v>0</v>
      </c>
      <c r="P58" s="6">
        <v>0</v>
      </c>
      <c r="Q58" s="6">
        <v>1.5</v>
      </c>
      <c r="R58" s="6">
        <v>12</v>
      </c>
    </row>
    <row r="59" spans="1:18" x14ac:dyDescent="0.25">
      <c r="A59" s="5" t="s">
        <v>74</v>
      </c>
      <c r="B59" s="5" t="s">
        <v>206</v>
      </c>
      <c r="C59" s="5" t="s">
        <v>235</v>
      </c>
      <c r="D59" s="6">
        <v>451445</v>
      </c>
      <c r="E59" s="7">
        <v>45019.692814212962</v>
      </c>
      <c r="F59" s="26">
        <f t="shared" si="2"/>
        <v>16.5</v>
      </c>
      <c r="G59" s="26">
        <v>0</v>
      </c>
      <c r="H59" s="5" t="s">
        <v>98</v>
      </c>
      <c r="I59" s="5" t="s">
        <v>5</v>
      </c>
      <c r="J59" s="5" t="s">
        <v>3</v>
      </c>
      <c r="K59" s="5" t="s">
        <v>3</v>
      </c>
      <c r="L59" s="6">
        <v>0</v>
      </c>
      <c r="M59" s="6">
        <v>0</v>
      </c>
      <c r="N59" s="6">
        <v>3</v>
      </c>
      <c r="O59" s="6">
        <v>0</v>
      </c>
      <c r="P59" s="6">
        <v>0</v>
      </c>
      <c r="Q59" s="6">
        <v>1.5</v>
      </c>
      <c r="R59" s="6">
        <v>12</v>
      </c>
    </row>
    <row r="60" spans="1:18" x14ac:dyDescent="0.25">
      <c r="A60" s="5" t="s">
        <v>74</v>
      </c>
      <c r="B60" s="5" t="s">
        <v>206</v>
      </c>
      <c r="C60" s="5" t="s">
        <v>235</v>
      </c>
      <c r="D60" s="6">
        <v>451007</v>
      </c>
      <c r="E60" s="7">
        <v>45019.458834004625</v>
      </c>
      <c r="F60" s="26">
        <f t="shared" si="2"/>
        <v>16.5</v>
      </c>
      <c r="G60" s="26">
        <v>0</v>
      </c>
      <c r="H60" s="5" t="s">
        <v>82</v>
      </c>
      <c r="I60" s="5" t="s">
        <v>5</v>
      </c>
      <c r="J60" s="5" t="s">
        <v>3</v>
      </c>
      <c r="K60" s="5" t="s">
        <v>3</v>
      </c>
      <c r="L60" s="6">
        <v>0</v>
      </c>
      <c r="M60" s="6">
        <v>0</v>
      </c>
      <c r="N60" s="6">
        <v>3</v>
      </c>
      <c r="O60" s="6">
        <v>0</v>
      </c>
      <c r="P60" s="6">
        <v>0</v>
      </c>
      <c r="Q60" s="6">
        <v>1.5</v>
      </c>
      <c r="R60" s="6">
        <v>12</v>
      </c>
    </row>
    <row r="61" spans="1:18" x14ac:dyDescent="0.25">
      <c r="A61" s="5" t="s">
        <v>74</v>
      </c>
      <c r="B61" s="5" t="s">
        <v>206</v>
      </c>
      <c r="C61" s="5" t="s">
        <v>235</v>
      </c>
      <c r="D61" s="6">
        <v>451352</v>
      </c>
      <c r="E61" s="7">
        <v>45019.640734201384</v>
      </c>
      <c r="F61" s="26">
        <f t="shared" si="2"/>
        <v>16.2</v>
      </c>
      <c r="G61" s="26">
        <v>0</v>
      </c>
      <c r="H61" s="5" t="s">
        <v>95</v>
      </c>
      <c r="I61" s="5" t="s">
        <v>5</v>
      </c>
      <c r="J61" s="5" t="s">
        <v>3</v>
      </c>
      <c r="K61" s="5" t="s">
        <v>3</v>
      </c>
      <c r="L61" s="6">
        <v>0</v>
      </c>
      <c r="M61" s="6">
        <v>0</v>
      </c>
      <c r="N61" s="6">
        <v>3</v>
      </c>
      <c r="O61" s="6">
        <v>0</v>
      </c>
      <c r="P61" s="6">
        <v>0</v>
      </c>
      <c r="Q61" s="6">
        <v>1.2</v>
      </c>
      <c r="R61" s="6">
        <v>12</v>
      </c>
    </row>
    <row r="62" spans="1:18" x14ac:dyDescent="0.25">
      <c r="A62" s="5" t="s">
        <v>74</v>
      </c>
      <c r="B62" s="5" t="s">
        <v>206</v>
      </c>
      <c r="C62" s="5" t="s">
        <v>235</v>
      </c>
      <c r="D62" s="6">
        <v>452970</v>
      </c>
      <c r="E62" s="7">
        <v>45020.998376469906</v>
      </c>
      <c r="F62" s="26">
        <f t="shared" si="2"/>
        <v>16.100000000000001</v>
      </c>
      <c r="G62" s="26">
        <v>0</v>
      </c>
      <c r="H62" s="5" t="s">
        <v>143</v>
      </c>
      <c r="I62" s="5" t="s">
        <v>5</v>
      </c>
      <c r="J62" s="5" t="s">
        <v>3</v>
      </c>
      <c r="K62" s="5" t="s">
        <v>3</v>
      </c>
      <c r="L62" s="6">
        <v>0</v>
      </c>
      <c r="M62" s="6">
        <v>0</v>
      </c>
      <c r="N62" s="6">
        <v>3</v>
      </c>
      <c r="O62" s="6">
        <v>0</v>
      </c>
      <c r="P62" s="6">
        <v>0</v>
      </c>
      <c r="Q62" s="6">
        <v>1.1000000000000001</v>
      </c>
      <c r="R62" s="6">
        <v>12</v>
      </c>
    </row>
    <row r="63" spans="1:18" x14ac:dyDescent="0.25">
      <c r="A63" s="5" t="s">
        <v>74</v>
      </c>
      <c r="B63" s="5" t="s">
        <v>206</v>
      </c>
      <c r="C63" s="5" t="s">
        <v>235</v>
      </c>
      <c r="D63" s="6">
        <v>452715</v>
      </c>
      <c r="E63" s="7">
        <v>45020.718912881945</v>
      </c>
      <c r="F63" s="26">
        <f t="shared" si="2"/>
        <v>16</v>
      </c>
      <c r="G63" s="26">
        <v>0</v>
      </c>
      <c r="H63" s="5" t="s">
        <v>132</v>
      </c>
      <c r="I63" s="5" t="s">
        <v>5</v>
      </c>
      <c r="J63" s="5" t="s">
        <v>3</v>
      </c>
      <c r="K63" s="5" t="s">
        <v>3</v>
      </c>
      <c r="L63" s="6">
        <v>0</v>
      </c>
      <c r="M63" s="6">
        <v>0</v>
      </c>
      <c r="N63" s="6">
        <v>3</v>
      </c>
      <c r="O63" s="6">
        <v>0</v>
      </c>
      <c r="P63" s="6">
        <v>0</v>
      </c>
      <c r="Q63" s="6">
        <v>1</v>
      </c>
      <c r="R63" s="6">
        <v>12</v>
      </c>
    </row>
    <row r="64" spans="1:18" x14ac:dyDescent="0.25">
      <c r="A64" s="5" t="s">
        <v>74</v>
      </c>
      <c r="B64" s="5" t="s">
        <v>206</v>
      </c>
      <c r="C64" s="5" t="s">
        <v>235</v>
      </c>
      <c r="D64" s="6">
        <v>454706</v>
      </c>
      <c r="E64" s="7">
        <v>45024.047237245366</v>
      </c>
      <c r="F64" s="26">
        <f t="shared" si="2"/>
        <v>15.9</v>
      </c>
      <c r="G64" s="26">
        <v>0</v>
      </c>
      <c r="H64" s="5" t="s">
        <v>64</v>
      </c>
      <c r="I64" s="5" t="s">
        <v>5</v>
      </c>
      <c r="J64" s="5" t="s">
        <v>3</v>
      </c>
      <c r="K64" s="5" t="s">
        <v>3</v>
      </c>
      <c r="L64" s="6">
        <v>0</v>
      </c>
      <c r="M64" s="6">
        <v>0</v>
      </c>
      <c r="N64" s="6">
        <v>3</v>
      </c>
      <c r="O64" s="6">
        <v>0</v>
      </c>
      <c r="P64" s="6">
        <v>0</v>
      </c>
      <c r="Q64" s="6">
        <v>0.9</v>
      </c>
      <c r="R64" s="6">
        <v>12</v>
      </c>
    </row>
    <row r="65" spans="1:18" x14ac:dyDescent="0.25">
      <c r="A65" s="5" t="s">
        <v>74</v>
      </c>
      <c r="B65" s="5" t="s">
        <v>206</v>
      </c>
      <c r="C65" s="5" t="s">
        <v>235</v>
      </c>
      <c r="D65" s="6">
        <v>451516</v>
      </c>
      <c r="E65" s="7">
        <v>45019.758633530088</v>
      </c>
      <c r="F65" s="26">
        <f t="shared" si="2"/>
        <v>15.7</v>
      </c>
      <c r="G65" s="26">
        <v>0</v>
      </c>
      <c r="H65" s="5" t="s">
        <v>103</v>
      </c>
      <c r="I65" s="5" t="s">
        <v>11</v>
      </c>
      <c r="J65" s="5" t="s">
        <v>3</v>
      </c>
      <c r="K65" s="5" t="s">
        <v>3</v>
      </c>
      <c r="L65" s="6">
        <v>0</v>
      </c>
      <c r="M65" s="6">
        <v>0</v>
      </c>
      <c r="N65" s="6">
        <v>3</v>
      </c>
      <c r="O65" s="6">
        <v>0</v>
      </c>
      <c r="P65" s="6">
        <v>0</v>
      </c>
      <c r="Q65" s="6">
        <v>0.7</v>
      </c>
      <c r="R65" s="6">
        <v>12</v>
      </c>
    </row>
    <row r="66" spans="1:18" x14ac:dyDescent="0.25">
      <c r="A66" s="5" t="s">
        <v>74</v>
      </c>
      <c r="B66" s="5" t="s">
        <v>206</v>
      </c>
      <c r="C66" s="5" t="s">
        <v>235</v>
      </c>
      <c r="D66" s="6">
        <v>452949</v>
      </c>
      <c r="E66" s="7">
        <v>45020.983189664352</v>
      </c>
      <c r="F66" s="26">
        <f t="shared" si="2"/>
        <v>15.6</v>
      </c>
      <c r="G66" s="26">
        <v>0</v>
      </c>
      <c r="H66" s="5" t="s">
        <v>141</v>
      </c>
      <c r="I66" s="5" t="s">
        <v>5</v>
      </c>
      <c r="J66" s="5" t="s">
        <v>3</v>
      </c>
      <c r="K66" s="5" t="s">
        <v>3</v>
      </c>
      <c r="L66" s="6">
        <v>0</v>
      </c>
      <c r="M66" s="6">
        <v>0</v>
      </c>
      <c r="N66" s="6">
        <v>3</v>
      </c>
      <c r="O66" s="6">
        <v>0</v>
      </c>
      <c r="P66" s="6">
        <v>0</v>
      </c>
      <c r="Q66" s="6">
        <v>0.6</v>
      </c>
      <c r="R66" s="6">
        <v>12</v>
      </c>
    </row>
    <row r="67" spans="1:18" x14ac:dyDescent="0.25">
      <c r="A67" s="5" t="s">
        <v>74</v>
      </c>
      <c r="B67" s="5" t="s">
        <v>206</v>
      </c>
      <c r="C67" s="5" t="s">
        <v>235</v>
      </c>
      <c r="D67" s="6">
        <v>452945</v>
      </c>
      <c r="E67" s="7">
        <v>45020.979857511571</v>
      </c>
      <c r="F67" s="26">
        <f t="shared" si="2"/>
        <v>15.6</v>
      </c>
      <c r="G67" s="26">
        <v>0</v>
      </c>
      <c r="H67" s="5" t="s">
        <v>140</v>
      </c>
      <c r="I67" s="5" t="s">
        <v>5</v>
      </c>
      <c r="J67" s="5" t="s">
        <v>3</v>
      </c>
      <c r="K67" s="5" t="s">
        <v>3</v>
      </c>
      <c r="L67" s="6">
        <v>0</v>
      </c>
      <c r="M67" s="6">
        <v>0</v>
      </c>
      <c r="N67" s="6">
        <v>3</v>
      </c>
      <c r="O67" s="6">
        <v>0</v>
      </c>
      <c r="P67" s="6">
        <v>0</v>
      </c>
      <c r="Q67" s="6">
        <v>0.6</v>
      </c>
      <c r="R67" s="6">
        <v>12</v>
      </c>
    </row>
    <row r="68" spans="1:18" x14ac:dyDescent="0.25">
      <c r="A68" s="5" t="s">
        <v>74</v>
      </c>
      <c r="B68" s="5" t="s">
        <v>206</v>
      </c>
      <c r="C68" s="5" t="s">
        <v>235</v>
      </c>
      <c r="D68" s="6">
        <v>455114</v>
      </c>
      <c r="E68" s="7">
        <v>45025.553250902776</v>
      </c>
      <c r="F68" s="26">
        <f t="shared" si="2"/>
        <v>15.5</v>
      </c>
      <c r="G68" s="26">
        <v>0</v>
      </c>
      <c r="H68" s="5" t="s">
        <v>53</v>
      </c>
      <c r="I68" s="5" t="s">
        <v>5</v>
      </c>
      <c r="J68" s="5" t="s">
        <v>4</v>
      </c>
      <c r="K68" s="5" t="s">
        <v>3</v>
      </c>
      <c r="L68" s="6">
        <v>6</v>
      </c>
      <c r="M68" s="6">
        <v>4</v>
      </c>
      <c r="N68" s="6">
        <v>3</v>
      </c>
      <c r="O68" s="6">
        <v>0</v>
      </c>
      <c r="P68" s="6">
        <v>0</v>
      </c>
      <c r="Q68" s="6">
        <v>0.5</v>
      </c>
      <c r="R68" s="6">
        <v>2</v>
      </c>
    </row>
    <row r="69" spans="1:18" x14ac:dyDescent="0.25">
      <c r="A69" s="5" t="s">
        <v>74</v>
      </c>
      <c r="B69" s="5" t="s">
        <v>206</v>
      </c>
      <c r="C69" s="5" t="s">
        <v>235</v>
      </c>
      <c r="D69" s="6">
        <v>451127</v>
      </c>
      <c r="E69" s="7">
        <v>45019.524949317129</v>
      </c>
      <c r="F69" s="26">
        <f t="shared" si="2"/>
        <v>15.5</v>
      </c>
      <c r="G69" s="26">
        <v>0</v>
      </c>
      <c r="H69" s="5" t="s">
        <v>87</v>
      </c>
      <c r="I69" s="5" t="s">
        <v>5</v>
      </c>
      <c r="J69" s="5" t="s">
        <v>3</v>
      </c>
      <c r="K69" s="5" t="s">
        <v>3</v>
      </c>
      <c r="L69" s="6">
        <v>0</v>
      </c>
      <c r="M69" s="6">
        <v>0</v>
      </c>
      <c r="N69" s="6">
        <v>3</v>
      </c>
      <c r="O69" s="6">
        <v>0</v>
      </c>
      <c r="P69" s="6">
        <v>0</v>
      </c>
      <c r="Q69" s="6">
        <v>0.5</v>
      </c>
      <c r="R69" s="6">
        <v>12</v>
      </c>
    </row>
    <row r="70" spans="1:18" x14ac:dyDescent="0.25">
      <c r="A70" s="5" t="s">
        <v>74</v>
      </c>
      <c r="B70" s="5" t="s">
        <v>206</v>
      </c>
      <c r="C70" s="5" t="s">
        <v>235</v>
      </c>
      <c r="D70" s="6">
        <v>455166</v>
      </c>
      <c r="E70" s="7">
        <v>45025.701081064813</v>
      </c>
      <c r="F70" s="26">
        <f t="shared" si="2"/>
        <v>15.4</v>
      </c>
      <c r="G70" s="26">
        <v>0</v>
      </c>
      <c r="H70" s="5" t="s">
        <v>44</v>
      </c>
      <c r="I70" s="5" t="s">
        <v>5</v>
      </c>
      <c r="J70" s="5" t="s">
        <v>3</v>
      </c>
      <c r="K70" s="5" t="s">
        <v>3</v>
      </c>
      <c r="L70" s="6">
        <v>0</v>
      </c>
      <c r="M70" s="6">
        <v>0</v>
      </c>
      <c r="N70" s="6">
        <v>3</v>
      </c>
      <c r="O70" s="6">
        <v>0</v>
      </c>
      <c r="P70" s="6">
        <v>0</v>
      </c>
      <c r="Q70" s="6">
        <v>0.4</v>
      </c>
      <c r="R70" s="6">
        <v>12</v>
      </c>
    </row>
    <row r="71" spans="1:18" x14ac:dyDescent="0.25">
      <c r="A71" s="5" t="s">
        <v>74</v>
      </c>
      <c r="B71" s="5" t="s">
        <v>206</v>
      </c>
      <c r="C71" s="5" t="s">
        <v>235</v>
      </c>
      <c r="D71" s="6">
        <v>451490</v>
      </c>
      <c r="E71" s="7">
        <v>45019.731232731479</v>
      </c>
      <c r="F71" s="26">
        <f t="shared" si="2"/>
        <v>15.2</v>
      </c>
      <c r="G71" s="26">
        <v>0</v>
      </c>
      <c r="H71" s="5" t="s">
        <v>101</v>
      </c>
      <c r="I71" s="5" t="s">
        <v>5</v>
      </c>
      <c r="J71" s="5" t="s">
        <v>3</v>
      </c>
      <c r="K71" s="5" t="s">
        <v>3</v>
      </c>
      <c r="L71" s="6">
        <v>0</v>
      </c>
      <c r="M71" s="6">
        <v>0</v>
      </c>
      <c r="N71" s="6">
        <v>3</v>
      </c>
      <c r="O71" s="6">
        <v>0</v>
      </c>
      <c r="P71" s="6">
        <v>0</v>
      </c>
      <c r="Q71" s="6">
        <v>0.2</v>
      </c>
      <c r="R71" s="6">
        <v>12</v>
      </c>
    </row>
    <row r="72" spans="1:18" x14ac:dyDescent="0.25">
      <c r="A72" s="5" t="s">
        <v>74</v>
      </c>
      <c r="B72" s="5" t="s">
        <v>206</v>
      </c>
      <c r="C72" s="5" t="s">
        <v>235</v>
      </c>
      <c r="D72" s="6">
        <v>452918</v>
      </c>
      <c r="E72" s="7">
        <v>45020.911401087964</v>
      </c>
      <c r="F72" s="26">
        <f t="shared" si="2"/>
        <v>15</v>
      </c>
      <c r="G72" s="26">
        <v>0</v>
      </c>
      <c r="H72" s="5" t="s">
        <v>25</v>
      </c>
      <c r="I72" s="5" t="s">
        <v>5</v>
      </c>
      <c r="J72" s="5" t="s">
        <v>3</v>
      </c>
      <c r="K72" s="5" t="s">
        <v>3</v>
      </c>
      <c r="L72" s="6">
        <v>0</v>
      </c>
      <c r="M72" s="6">
        <v>0</v>
      </c>
      <c r="N72" s="6">
        <v>3</v>
      </c>
      <c r="O72" s="6">
        <v>0</v>
      </c>
      <c r="P72" s="6">
        <v>0</v>
      </c>
      <c r="Q72" s="6">
        <v>0</v>
      </c>
      <c r="R72" s="6">
        <v>12</v>
      </c>
    </row>
    <row r="73" spans="1:18" x14ac:dyDescent="0.25">
      <c r="A73" s="5" t="s">
        <v>74</v>
      </c>
      <c r="B73" s="5" t="s">
        <v>206</v>
      </c>
      <c r="C73" s="5" t="s">
        <v>235</v>
      </c>
      <c r="D73" s="6">
        <v>451793</v>
      </c>
      <c r="E73" s="7">
        <v>45019.914762152774</v>
      </c>
      <c r="F73" s="26">
        <f t="shared" si="2"/>
        <v>15</v>
      </c>
      <c r="G73" s="26">
        <v>0</v>
      </c>
      <c r="H73" s="5" t="s">
        <v>113</v>
      </c>
      <c r="I73" s="5" t="s">
        <v>5</v>
      </c>
      <c r="J73" s="5" t="s">
        <v>3</v>
      </c>
      <c r="K73" s="5" t="s">
        <v>3</v>
      </c>
      <c r="L73" s="6">
        <v>0</v>
      </c>
      <c r="M73" s="6">
        <v>0</v>
      </c>
      <c r="N73" s="6">
        <v>3</v>
      </c>
      <c r="O73" s="6">
        <v>0</v>
      </c>
      <c r="P73" s="6">
        <v>0</v>
      </c>
      <c r="Q73" s="6">
        <v>0</v>
      </c>
      <c r="R73" s="6">
        <v>12</v>
      </c>
    </row>
    <row r="74" spans="1:18" x14ac:dyDescent="0.25">
      <c r="A74" s="5" t="s">
        <v>74</v>
      </c>
      <c r="B74" s="5" t="s">
        <v>206</v>
      </c>
      <c r="C74" s="5" t="s">
        <v>235</v>
      </c>
      <c r="D74" s="6">
        <v>452449</v>
      </c>
      <c r="E74" s="7">
        <v>45020.586611724539</v>
      </c>
      <c r="F74" s="26">
        <f t="shared" ref="F74:F104" si="3">SUM(L74+M74+N74+O74+P74+Q74+R74)</f>
        <v>14.9</v>
      </c>
      <c r="G74" s="26">
        <v>0</v>
      </c>
      <c r="H74" s="5" t="s">
        <v>127</v>
      </c>
      <c r="I74" s="5" t="s">
        <v>5</v>
      </c>
      <c r="J74" s="5" t="s">
        <v>3</v>
      </c>
      <c r="K74" s="5" t="s">
        <v>3</v>
      </c>
      <c r="L74" s="6">
        <v>0</v>
      </c>
      <c r="M74" s="6">
        <v>0</v>
      </c>
      <c r="N74" s="6">
        <v>3</v>
      </c>
      <c r="O74" s="6">
        <v>0</v>
      </c>
      <c r="P74" s="6">
        <v>0</v>
      </c>
      <c r="Q74" s="6">
        <v>1.5</v>
      </c>
      <c r="R74" s="6">
        <v>10.4</v>
      </c>
    </row>
    <row r="75" spans="1:18" x14ac:dyDescent="0.25">
      <c r="A75" s="5" t="s">
        <v>74</v>
      </c>
      <c r="B75" s="5" t="s">
        <v>206</v>
      </c>
      <c r="C75" s="5" t="s">
        <v>235</v>
      </c>
      <c r="D75" s="6">
        <v>454686</v>
      </c>
      <c r="E75" s="7">
        <v>45023.965943888885</v>
      </c>
      <c r="F75" s="26">
        <f t="shared" si="3"/>
        <v>14.5</v>
      </c>
      <c r="G75" s="26">
        <v>0</v>
      </c>
      <c r="H75" s="5" t="s">
        <v>178</v>
      </c>
      <c r="I75" s="5" t="s">
        <v>5</v>
      </c>
      <c r="J75" s="5" t="s">
        <v>3</v>
      </c>
      <c r="K75" s="5" t="s">
        <v>3</v>
      </c>
      <c r="L75" s="6">
        <v>0</v>
      </c>
      <c r="M75" s="6">
        <v>0</v>
      </c>
      <c r="N75" s="6">
        <v>3</v>
      </c>
      <c r="O75" s="6">
        <v>0</v>
      </c>
      <c r="P75" s="6">
        <v>0</v>
      </c>
      <c r="Q75" s="6">
        <v>1.5</v>
      </c>
      <c r="R75" s="6">
        <v>10</v>
      </c>
    </row>
    <row r="76" spans="1:18" x14ac:dyDescent="0.25">
      <c r="A76" s="5" t="s">
        <v>74</v>
      </c>
      <c r="B76" s="5" t="s">
        <v>206</v>
      </c>
      <c r="C76" s="5" t="s">
        <v>235</v>
      </c>
      <c r="D76" s="6">
        <v>454372</v>
      </c>
      <c r="E76" s="7">
        <v>45022.938121898143</v>
      </c>
      <c r="F76" s="26">
        <f t="shared" si="3"/>
        <v>14.1</v>
      </c>
      <c r="G76" s="26">
        <v>0</v>
      </c>
      <c r="H76" s="5" t="s">
        <v>170</v>
      </c>
      <c r="I76" s="5" t="s">
        <v>5</v>
      </c>
      <c r="J76" s="5" t="s">
        <v>3</v>
      </c>
      <c r="K76" s="5" t="s">
        <v>3</v>
      </c>
      <c r="L76" s="6">
        <v>0</v>
      </c>
      <c r="M76" s="6">
        <v>0</v>
      </c>
      <c r="N76" s="6">
        <v>3</v>
      </c>
      <c r="O76" s="6">
        <v>0</v>
      </c>
      <c r="P76" s="6">
        <v>0</v>
      </c>
      <c r="Q76" s="6">
        <v>1.5</v>
      </c>
      <c r="R76" s="6">
        <v>9.6</v>
      </c>
    </row>
    <row r="77" spans="1:18" x14ac:dyDescent="0.25">
      <c r="A77" s="5" t="s">
        <v>74</v>
      </c>
      <c r="B77" s="5" t="s">
        <v>206</v>
      </c>
      <c r="C77" s="5" t="s">
        <v>235</v>
      </c>
      <c r="D77" s="6">
        <v>452512</v>
      </c>
      <c r="E77" s="7">
        <v>45020.612072384254</v>
      </c>
      <c r="F77" s="26">
        <f t="shared" si="3"/>
        <v>13.9</v>
      </c>
      <c r="G77" s="26">
        <v>0</v>
      </c>
      <c r="H77" s="5" t="s">
        <v>128</v>
      </c>
      <c r="I77" s="5" t="s">
        <v>5</v>
      </c>
      <c r="J77" s="5" t="s">
        <v>3</v>
      </c>
      <c r="K77" s="5" t="s">
        <v>3</v>
      </c>
      <c r="L77" s="6">
        <v>0</v>
      </c>
      <c r="M77" s="6">
        <v>0</v>
      </c>
      <c r="N77" s="6">
        <v>3</v>
      </c>
      <c r="O77" s="6">
        <v>0</v>
      </c>
      <c r="P77" s="6">
        <v>0</v>
      </c>
      <c r="Q77" s="6">
        <v>1.5</v>
      </c>
      <c r="R77" s="6">
        <v>9.4</v>
      </c>
    </row>
    <row r="78" spans="1:18" x14ac:dyDescent="0.25">
      <c r="A78" s="5" t="s">
        <v>74</v>
      </c>
      <c r="B78" s="5" t="s">
        <v>206</v>
      </c>
      <c r="C78" s="5" t="s">
        <v>235</v>
      </c>
      <c r="D78" s="6">
        <v>454815</v>
      </c>
      <c r="E78" s="7">
        <v>45024.557256307868</v>
      </c>
      <c r="F78" s="26">
        <f t="shared" si="3"/>
        <v>13.8</v>
      </c>
      <c r="G78" s="26">
        <v>0</v>
      </c>
      <c r="H78" s="5" t="s">
        <v>183</v>
      </c>
      <c r="I78" s="5" t="s">
        <v>5</v>
      </c>
      <c r="J78" s="5" t="s">
        <v>3</v>
      </c>
      <c r="K78" s="5" t="s">
        <v>3</v>
      </c>
      <c r="L78" s="6">
        <v>0</v>
      </c>
      <c r="M78" s="6">
        <v>0</v>
      </c>
      <c r="N78" s="6">
        <v>3</v>
      </c>
      <c r="O78" s="6">
        <v>0</v>
      </c>
      <c r="P78" s="6">
        <v>0</v>
      </c>
      <c r="Q78" s="6">
        <v>0.8</v>
      </c>
      <c r="R78" s="6">
        <v>10</v>
      </c>
    </row>
    <row r="79" spans="1:18" x14ac:dyDescent="0.25">
      <c r="A79" s="5" t="s">
        <v>74</v>
      </c>
      <c r="B79" s="5" t="s">
        <v>206</v>
      </c>
      <c r="C79" s="5" t="s">
        <v>235</v>
      </c>
      <c r="D79" s="6">
        <v>452342</v>
      </c>
      <c r="E79" s="7">
        <v>45020.513599861108</v>
      </c>
      <c r="F79" s="26">
        <f t="shared" si="3"/>
        <v>13.1</v>
      </c>
      <c r="G79" s="26">
        <v>0</v>
      </c>
      <c r="H79" s="5" t="s">
        <v>15</v>
      </c>
      <c r="I79" s="5" t="s">
        <v>5</v>
      </c>
      <c r="J79" s="5" t="s">
        <v>3</v>
      </c>
      <c r="K79" s="5" t="s">
        <v>3</v>
      </c>
      <c r="L79" s="6">
        <v>0</v>
      </c>
      <c r="M79" s="6">
        <v>0</v>
      </c>
      <c r="N79" s="6">
        <v>3</v>
      </c>
      <c r="O79" s="6">
        <v>0</v>
      </c>
      <c r="P79" s="6">
        <v>0</v>
      </c>
      <c r="Q79" s="6">
        <v>0.5</v>
      </c>
      <c r="R79" s="6">
        <v>9.6</v>
      </c>
    </row>
    <row r="80" spans="1:18" x14ac:dyDescent="0.25">
      <c r="A80" s="5" t="s">
        <v>74</v>
      </c>
      <c r="B80" s="5" t="s">
        <v>206</v>
      </c>
      <c r="C80" s="5" t="s">
        <v>235</v>
      </c>
      <c r="D80" s="6">
        <v>452757</v>
      </c>
      <c r="E80" s="7">
        <v>45020.749541030091</v>
      </c>
      <c r="F80" s="26">
        <f t="shared" si="3"/>
        <v>12.3</v>
      </c>
      <c r="G80" s="26">
        <v>0</v>
      </c>
      <c r="H80" s="5" t="s">
        <v>29</v>
      </c>
      <c r="I80" s="5" t="s">
        <v>5</v>
      </c>
      <c r="J80" s="5" t="s">
        <v>3</v>
      </c>
      <c r="K80" s="5" t="s">
        <v>3</v>
      </c>
      <c r="L80" s="6">
        <v>0</v>
      </c>
      <c r="M80" s="6">
        <v>0</v>
      </c>
      <c r="N80" s="6">
        <v>3</v>
      </c>
      <c r="O80" s="6">
        <v>0</v>
      </c>
      <c r="P80" s="6">
        <v>0</v>
      </c>
      <c r="Q80" s="6">
        <v>1.5</v>
      </c>
      <c r="R80" s="6">
        <v>7.8</v>
      </c>
    </row>
    <row r="81" spans="1:18" x14ac:dyDescent="0.25">
      <c r="A81" s="5" t="s">
        <v>74</v>
      </c>
      <c r="B81" s="5" t="s">
        <v>206</v>
      </c>
      <c r="C81" s="5" t="s">
        <v>235</v>
      </c>
      <c r="D81" s="6">
        <v>452751</v>
      </c>
      <c r="E81" s="7">
        <v>45020.740281840277</v>
      </c>
      <c r="F81" s="26">
        <f t="shared" si="3"/>
        <v>11.8</v>
      </c>
      <c r="G81" s="26">
        <v>0</v>
      </c>
      <c r="H81" s="5" t="s">
        <v>17</v>
      </c>
      <c r="I81" s="5" t="s">
        <v>5</v>
      </c>
      <c r="J81" s="5" t="s">
        <v>3</v>
      </c>
      <c r="K81" s="5" t="s">
        <v>3</v>
      </c>
      <c r="L81" s="6">
        <v>0</v>
      </c>
      <c r="M81" s="6">
        <v>0</v>
      </c>
      <c r="N81" s="6">
        <v>3</v>
      </c>
      <c r="O81" s="6">
        <v>0</v>
      </c>
      <c r="P81" s="6">
        <v>0</v>
      </c>
      <c r="Q81" s="6">
        <v>1</v>
      </c>
      <c r="R81" s="6">
        <v>7.8</v>
      </c>
    </row>
    <row r="82" spans="1:18" x14ac:dyDescent="0.25">
      <c r="A82" s="5" t="s">
        <v>74</v>
      </c>
      <c r="B82" s="5" t="s">
        <v>206</v>
      </c>
      <c r="C82" s="5" t="s">
        <v>235</v>
      </c>
      <c r="D82" s="6">
        <v>454972</v>
      </c>
      <c r="E82" s="7">
        <v>45024.875585601847</v>
      </c>
      <c r="F82" s="26">
        <f t="shared" si="3"/>
        <v>11.7</v>
      </c>
      <c r="G82" s="26">
        <v>0</v>
      </c>
      <c r="H82" s="5" t="s">
        <v>31</v>
      </c>
      <c r="I82" s="5" t="s">
        <v>5</v>
      </c>
      <c r="J82" s="5" t="s">
        <v>3</v>
      </c>
      <c r="K82" s="5" t="s">
        <v>3</v>
      </c>
      <c r="L82" s="6">
        <v>0</v>
      </c>
      <c r="M82" s="6">
        <v>0</v>
      </c>
      <c r="N82" s="6">
        <v>3</v>
      </c>
      <c r="O82" s="6">
        <v>0</v>
      </c>
      <c r="P82" s="6">
        <v>0</v>
      </c>
      <c r="Q82" s="6">
        <v>1.5</v>
      </c>
      <c r="R82" s="6">
        <v>7.2</v>
      </c>
    </row>
    <row r="83" spans="1:18" x14ac:dyDescent="0.25">
      <c r="A83" s="5" t="s">
        <v>74</v>
      </c>
      <c r="B83" s="5" t="s">
        <v>206</v>
      </c>
      <c r="C83" s="5" t="s">
        <v>235</v>
      </c>
      <c r="D83" s="6">
        <v>454573</v>
      </c>
      <c r="E83" s="7">
        <v>45023.691485694442</v>
      </c>
      <c r="F83" s="26">
        <f t="shared" si="3"/>
        <v>11.7</v>
      </c>
      <c r="G83" s="26">
        <v>0</v>
      </c>
      <c r="H83" s="5" t="s">
        <v>174</v>
      </c>
      <c r="I83" s="5" t="s">
        <v>5</v>
      </c>
      <c r="J83" s="5" t="s">
        <v>3</v>
      </c>
      <c r="K83" s="5" t="s">
        <v>3</v>
      </c>
      <c r="L83" s="6">
        <v>0</v>
      </c>
      <c r="M83" s="6">
        <v>0</v>
      </c>
      <c r="N83" s="6">
        <v>3</v>
      </c>
      <c r="O83" s="6">
        <v>0</v>
      </c>
      <c r="P83" s="6">
        <v>0</v>
      </c>
      <c r="Q83" s="6">
        <v>1.5</v>
      </c>
      <c r="R83" s="6">
        <v>7.2</v>
      </c>
    </row>
    <row r="84" spans="1:18" x14ac:dyDescent="0.25">
      <c r="A84" s="5" t="s">
        <v>74</v>
      </c>
      <c r="B84" s="5" t="s">
        <v>206</v>
      </c>
      <c r="C84" s="5" t="s">
        <v>235</v>
      </c>
      <c r="D84" s="6">
        <v>451300</v>
      </c>
      <c r="E84" s="7">
        <v>45019.61117103009</v>
      </c>
      <c r="F84" s="26">
        <f t="shared" si="3"/>
        <v>11.7</v>
      </c>
      <c r="G84" s="26">
        <v>0</v>
      </c>
      <c r="H84" s="5" t="s">
        <v>62</v>
      </c>
      <c r="I84" s="5" t="s">
        <v>5</v>
      </c>
      <c r="J84" s="5" t="s">
        <v>3</v>
      </c>
      <c r="K84" s="5" t="s">
        <v>3</v>
      </c>
      <c r="L84" s="6">
        <v>0</v>
      </c>
      <c r="M84" s="6">
        <v>0</v>
      </c>
      <c r="N84" s="6">
        <v>3</v>
      </c>
      <c r="O84" s="6">
        <v>0</v>
      </c>
      <c r="P84" s="6">
        <v>0</v>
      </c>
      <c r="Q84" s="6">
        <v>1.5</v>
      </c>
      <c r="R84" s="6">
        <v>7.2</v>
      </c>
    </row>
    <row r="85" spans="1:18" x14ac:dyDescent="0.25">
      <c r="A85" s="5" t="s">
        <v>74</v>
      </c>
      <c r="B85" s="5" t="s">
        <v>206</v>
      </c>
      <c r="C85" s="5" t="s">
        <v>235</v>
      </c>
      <c r="D85" s="6">
        <v>453106</v>
      </c>
      <c r="E85" s="7">
        <v>45021.402104942128</v>
      </c>
      <c r="F85" s="26">
        <f t="shared" si="3"/>
        <v>11.3</v>
      </c>
      <c r="G85" s="26">
        <v>0</v>
      </c>
      <c r="H85" s="5" t="s">
        <v>32</v>
      </c>
      <c r="I85" s="5" t="s">
        <v>5</v>
      </c>
      <c r="J85" s="5" t="s">
        <v>3</v>
      </c>
      <c r="K85" s="5" t="s">
        <v>3</v>
      </c>
      <c r="L85" s="6">
        <v>0</v>
      </c>
      <c r="M85" s="6">
        <v>0</v>
      </c>
      <c r="N85" s="6">
        <v>3</v>
      </c>
      <c r="O85" s="6">
        <v>0</v>
      </c>
      <c r="P85" s="6">
        <v>0</v>
      </c>
      <c r="Q85" s="6">
        <v>1.5</v>
      </c>
      <c r="R85" s="6">
        <v>6.8</v>
      </c>
    </row>
    <row r="86" spans="1:18" x14ac:dyDescent="0.25">
      <c r="A86" s="5" t="s">
        <v>74</v>
      </c>
      <c r="B86" s="5" t="s">
        <v>206</v>
      </c>
      <c r="C86" s="5" t="s">
        <v>235</v>
      </c>
      <c r="D86" s="6">
        <v>454670</v>
      </c>
      <c r="E86" s="7">
        <v>45023.910926064811</v>
      </c>
      <c r="F86" s="26">
        <f t="shared" si="3"/>
        <v>11.2</v>
      </c>
      <c r="G86" s="26">
        <v>0</v>
      </c>
      <c r="H86" s="5" t="s">
        <v>177</v>
      </c>
      <c r="I86" s="5" t="s">
        <v>5</v>
      </c>
      <c r="J86" s="5" t="s">
        <v>3</v>
      </c>
      <c r="K86" s="5" t="s">
        <v>3</v>
      </c>
      <c r="L86" s="6">
        <v>0</v>
      </c>
      <c r="M86" s="6">
        <v>0</v>
      </c>
      <c r="N86" s="6">
        <v>3</v>
      </c>
      <c r="O86" s="6">
        <v>0</v>
      </c>
      <c r="P86" s="6">
        <v>0</v>
      </c>
      <c r="Q86" s="6">
        <v>1</v>
      </c>
      <c r="R86" s="6">
        <v>7.2</v>
      </c>
    </row>
    <row r="87" spans="1:18" x14ac:dyDescent="0.25">
      <c r="A87" s="5" t="s">
        <v>74</v>
      </c>
      <c r="B87" s="5" t="s">
        <v>206</v>
      </c>
      <c r="C87" s="5" t="s">
        <v>235</v>
      </c>
      <c r="D87" s="6">
        <v>454147</v>
      </c>
      <c r="E87" s="7">
        <v>45022.667713043978</v>
      </c>
      <c r="F87" s="26">
        <f t="shared" si="3"/>
        <v>10.5</v>
      </c>
      <c r="G87" s="26">
        <v>0</v>
      </c>
      <c r="H87" s="5" t="s">
        <v>65</v>
      </c>
      <c r="I87" s="5" t="s">
        <v>5</v>
      </c>
      <c r="J87" s="5" t="s">
        <v>3</v>
      </c>
      <c r="K87" s="5" t="s">
        <v>3</v>
      </c>
      <c r="L87" s="6">
        <v>0</v>
      </c>
      <c r="M87" s="6">
        <v>0</v>
      </c>
      <c r="N87" s="6">
        <v>3</v>
      </c>
      <c r="O87" s="6">
        <v>0</v>
      </c>
      <c r="P87" s="6">
        <v>0</v>
      </c>
      <c r="Q87" s="6">
        <v>1.5</v>
      </c>
      <c r="R87" s="6">
        <v>6</v>
      </c>
    </row>
    <row r="88" spans="1:18" x14ac:dyDescent="0.25">
      <c r="A88" s="5" t="s">
        <v>74</v>
      </c>
      <c r="B88" s="5" t="s">
        <v>206</v>
      </c>
      <c r="C88" s="5" t="s">
        <v>235</v>
      </c>
      <c r="D88" s="6">
        <v>452441</v>
      </c>
      <c r="E88" s="7">
        <v>45020.579081076387</v>
      </c>
      <c r="F88" s="26">
        <f t="shared" si="3"/>
        <v>9.5</v>
      </c>
      <c r="G88" s="26">
        <v>0</v>
      </c>
      <c r="H88" s="5" t="s">
        <v>126</v>
      </c>
      <c r="I88" s="5" t="s">
        <v>5</v>
      </c>
      <c r="J88" s="5" t="s">
        <v>3</v>
      </c>
      <c r="K88" s="5" t="s">
        <v>3</v>
      </c>
      <c r="L88" s="6">
        <v>0</v>
      </c>
      <c r="M88" s="6">
        <v>0</v>
      </c>
      <c r="N88" s="6">
        <v>3</v>
      </c>
      <c r="O88" s="6">
        <v>0</v>
      </c>
      <c r="P88" s="6">
        <v>0</v>
      </c>
      <c r="Q88" s="6">
        <v>1.3</v>
      </c>
      <c r="R88" s="6">
        <v>5.2</v>
      </c>
    </row>
    <row r="89" spans="1:18" x14ac:dyDescent="0.25">
      <c r="A89" s="5" t="s">
        <v>74</v>
      </c>
      <c r="B89" s="5" t="s">
        <v>206</v>
      </c>
      <c r="C89" s="5" t="s">
        <v>235</v>
      </c>
      <c r="D89" s="6">
        <v>454863</v>
      </c>
      <c r="E89" s="7">
        <v>45024.655329907408</v>
      </c>
      <c r="F89" s="26">
        <f t="shared" si="3"/>
        <v>9.4</v>
      </c>
      <c r="G89" s="26">
        <v>0</v>
      </c>
      <c r="H89" s="5" t="s">
        <v>185</v>
      </c>
      <c r="I89" s="5" t="s">
        <v>5</v>
      </c>
      <c r="J89" s="5" t="s">
        <v>4</v>
      </c>
      <c r="K89" s="5" t="s">
        <v>3</v>
      </c>
      <c r="L89" s="6">
        <v>6</v>
      </c>
      <c r="M89" s="6">
        <v>0</v>
      </c>
      <c r="N89" s="6">
        <v>3</v>
      </c>
      <c r="O89" s="6">
        <v>0</v>
      </c>
      <c r="P89" s="6">
        <v>0</v>
      </c>
      <c r="Q89" s="6">
        <v>0</v>
      </c>
      <c r="R89" s="6">
        <v>0.4</v>
      </c>
    </row>
    <row r="90" spans="1:18" x14ac:dyDescent="0.25">
      <c r="A90" s="5" t="s">
        <v>74</v>
      </c>
      <c r="B90" s="5" t="s">
        <v>206</v>
      </c>
      <c r="C90" s="5" t="s">
        <v>235</v>
      </c>
      <c r="D90" s="6">
        <v>451840</v>
      </c>
      <c r="E90" s="7">
        <v>45019.943216793981</v>
      </c>
      <c r="F90" s="26">
        <f t="shared" si="3"/>
        <v>9.3000000000000007</v>
      </c>
      <c r="G90" s="26">
        <v>0</v>
      </c>
      <c r="H90" s="5" t="s">
        <v>115</v>
      </c>
      <c r="I90" s="5" t="s">
        <v>5</v>
      </c>
      <c r="J90" s="5" t="s">
        <v>3</v>
      </c>
      <c r="K90" s="5" t="s">
        <v>3</v>
      </c>
      <c r="L90" s="6">
        <v>0</v>
      </c>
      <c r="M90" s="6">
        <v>0</v>
      </c>
      <c r="N90" s="6">
        <v>3</v>
      </c>
      <c r="O90" s="6">
        <v>0</v>
      </c>
      <c r="P90" s="6">
        <v>0</v>
      </c>
      <c r="Q90" s="6">
        <v>1.5</v>
      </c>
      <c r="R90" s="6">
        <v>4.8</v>
      </c>
    </row>
    <row r="91" spans="1:18" x14ac:dyDescent="0.25">
      <c r="A91" s="5" t="s">
        <v>74</v>
      </c>
      <c r="B91" s="5" t="s">
        <v>206</v>
      </c>
      <c r="C91" s="5" t="s">
        <v>235</v>
      </c>
      <c r="D91" s="6">
        <v>451246</v>
      </c>
      <c r="E91" s="7">
        <v>45019.582832094908</v>
      </c>
      <c r="F91" s="26">
        <f t="shared" si="3"/>
        <v>9.3000000000000007</v>
      </c>
      <c r="G91" s="26">
        <v>0</v>
      </c>
      <c r="H91" s="5" t="s">
        <v>89</v>
      </c>
      <c r="I91" s="5" t="s">
        <v>5</v>
      </c>
      <c r="J91" s="5" t="s">
        <v>3</v>
      </c>
      <c r="K91" s="5" t="s">
        <v>3</v>
      </c>
      <c r="L91" s="6">
        <v>0</v>
      </c>
      <c r="M91" s="6">
        <v>0</v>
      </c>
      <c r="N91" s="6">
        <v>3</v>
      </c>
      <c r="O91" s="6">
        <v>0</v>
      </c>
      <c r="P91" s="6">
        <v>0</v>
      </c>
      <c r="Q91" s="6">
        <v>1.5</v>
      </c>
      <c r="R91" s="6">
        <v>4.8</v>
      </c>
    </row>
    <row r="92" spans="1:18" x14ac:dyDescent="0.25">
      <c r="A92" s="5" t="s">
        <v>74</v>
      </c>
      <c r="B92" s="5" t="s">
        <v>206</v>
      </c>
      <c r="C92" s="5" t="s">
        <v>235</v>
      </c>
      <c r="D92" s="6">
        <v>450981</v>
      </c>
      <c r="E92" s="7">
        <v>45019.44160450231</v>
      </c>
      <c r="F92" s="26">
        <f t="shared" si="3"/>
        <v>9.3000000000000007</v>
      </c>
      <c r="G92" s="26">
        <v>0</v>
      </c>
      <c r="H92" s="5" t="s">
        <v>80</v>
      </c>
      <c r="I92" s="5" t="s">
        <v>5</v>
      </c>
      <c r="J92" s="5" t="s">
        <v>3</v>
      </c>
      <c r="K92" s="5" t="s">
        <v>3</v>
      </c>
      <c r="L92" s="6">
        <v>0</v>
      </c>
      <c r="M92" s="6">
        <v>0</v>
      </c>
      <c r="N92" s="6">
        <v>3</v>
      </c>
      <c r="O92" s="6">
        <v>0</v>
      </c>
      <c r="P92" s="6">
        <v>0</v>
      </c>
      <c r="Q92" s="6">
        <v>1.5</v>
      </c>
      <c r="R92" s="6">
        <v>4.8</v>
      </c>
    </row>
    <row r="93" spans="1:18" x14ac:dyDescent="0.25">
      <c r="A93" s="5" t="s">
        <v>74</v>
      </c>
      <c r="B93" s="5" t="s">
        <v>206</v>
      </c>
      <c r="C93" s="5" t="s">
        <v>235</v>
      </c>
      <c r="D93" s="6">
        <v>452850</v>
      </c>
      <c r="E93" s="7">
        <v>45020.824430810186</v>
      </c>
      <c r="F93" s="26">
        <f t="shared" si="3"/>
        <v>8.8000000000000007</v>
      </c>
      <c r="G93" s="26">
        <v>0</v>
      </c>
      <c r="H93" s="5" t="s">
        <v>136</v>
      </c>
      <c r="I93" s="5" t="s">
        <v>5</v>
      </c>
      <c r="J93" s="5" t="s">
        <v>3</v>
      </c>
      <c r="K93" s="5" t="s">
        <v>3</v>
      </c>
      <c r="L93" s="6">
        <v>0</v>
      </c>
      <c r="M93" s="6">
        <v>0</v>
      </c>
      <c r="N93" s="6">
        <v>3</v>
      </c>
      <c r="O93" s="6">
        <v>0</v>
      </c>
      <c r="P93" s="6">
        <v>0</v>
      </c>
      <c r="Q93" s="6">
        <v>1</v>
      </c>
      <c r="R93" s="6">
        <v>4.8</v>
      </c>
    </row>
    <row r="94" spans="1:18" x14ac:dyDescent="0.25">
      <c r="A94" s="5" t="s">
        <v>74</v>
      </c>
      <c r="B94" s="5" t="s">
        <v>206</v>
      </c>
      <c r="C94" s="5" t="s">
        <v>235</v>
      </c>
      <c r="D94" s="6">
        <v>451729</v>
      </c>
      <c r="E94" s="7">
        <v>45019.888394074071</v>
      </c>
      <c r="F94" s="26">
        <f t="shared" si="3"/>
        <v>8.4</v>
      </c>
      <c r="G94" s="26">
        <v>0</v>
      </c>
      <c r="H94" s="5" t="s">
        <v>12</v>
      </c>
      <c r="I94" s="5" t="s">
        <v>5</v>
      </c>
      <c r="J94" s="5" t="s">
        <v>3</v>
      </c>
      <c r="K94" s="5" t="s">
        <v>3</v>
      </c>
      <c r="L94" s="6">
        <v>0</v>
      </c>
      <c r="M94" s="6">
        <v>0</v>
      </c>
      <c r="N94" s="6">
        <v>3</v>
      </c>
      <c r="O94" s="6">
        <v>0</v>
      </c>
      <c r="P94" s="6">
        <v>0</v>
      </c>
      <c r="Q94" s="6">
        <v>0.6</v>
      </c>
      <c r="R94" s="6">
        <v>4.8</v>
      </c>
    </row>
    <row r="95" spans="1:18" x14ac:dyDescent="0.25">
      <c r="A95" s="5" t="s">
        <v>74</v>
      </c>
      <c r="B95" s="5" t="s">
        <v>206</v>
      </c>
      <c r="C95" s="5" t="s">
        <v>235</v>
      </c>
      <c r="D95" s="6">
        <v>450959</v>
      </c>
      <c r="E95" s="7">
        <v>45019.428289490737</v>
      </c>
      <c r="F95" s="26">
        <f t="shared" si="3"/>
        <v>8.4</v>
      </c>
      <c r="G95" s="26">
        <v>0</v>
      </c>
      <c r="H95" s="5" t="s">
        <v>21</v>
      </c>
      <c r="I95" s="5" t="s">
        <v>5</v>
      </c>
      <c r="J95" s="5" t="s">
        <v>3</v>
      </c>
      <c r="K95" s="5" t="s">
        <v>3</v>
      </c>
      <c r="L95" s="6">
        <v>0</v>
      </c>
      <c r="M95" s="6">
        <v>0</v>
      </c>
      <c r="N95" s="6">
        <v>3</v>
      </c>
      <c r="O95" s="6">
        <v>0</v>
      </c>
      <c r="P95" s="6">
        <v>0</v>
      </c>
      <c r="Q95" s="6">
        <v>0.6</v>
      </c>
      <c r="R95" s="6">
        <v>4.8</v>
      </c>
    </row>
    <row r="96" spans="1:18" x14ac:dyDescent="0.25">
      <c r="A96" s="5" t="s">
        <v>74</v>
      </c>
      <c r="B96" s="5" t="s">
        <v>206</v>
      </c>
      <c r="C96" s="5" t="s">
        <v>235</v>
      </c>
      <c r="D96" s="6">
        <v>455224</v>
      </c>
      <c r="E96" s="7">
        <v>45025.802876319445</v>
      </c>
      <c r="F96" s="26">
        <f t="shared" si="3"/>
        <v>8.3000000000000007</v>
      </c>
      <c r="G96" s="26">
        <v>0</v>
      </c>
      <c r="H96" s="5" t="s">
        <v>198</v>
      </c>
      <c r="I96" s="5" t="s">
        <v>5</v>
      </c>
      <c r="J96" s="5" t="s">
        <v>3</v>
      </c>
      <c r="K96" s="5" t="s">
        <v>3</v>
      </c>
      <c r="L96" s="6">
        <v>0</v>
      </c>
      <c r="M96" s="6">
        <v>0</v>
      </c>
      <c r="N96" s="6">
        <v>3</v>
      </c>
      <c r="O96" s="6">
        <v>0</v>
      </c>
      <c r="P96" s="6">
        <v>0</v>
      </c>
      <c r="Q96" s="6">
        <v>0.5</v>
      </c>
      <c r="R96" s="6">
        <v>4.8</v>
      </c>
    </row>
    <row r="97" spans="1:18" x14ac:dyDescent="0.25">
      <c r="A97" s="5" t="s">
        <v>74</v>
      </c>
      <c r="B97" s="5" t="s">
        <v>206</v>
      </c>
      <c r="C97" s="5" t="s">
        <v>235</v>
      </c>
      <c r="D97" s="6">
        <v>452521</v>
      </c>
      <c r="E97" s="7">
        <v>45020.614391331015</v>
      </c>
      <c r="F97" s="26">
        <f t="shared" si="3"/>
        <v>8.1</v>
      </c>
      <c r="G97" s="26">
        <v>0</v>
      </c>
      <c r="H97" s="5" t="s">
        <v>129</v>
      </c>
      <c r="I97" s="5" t="s">
        <v>5</v>
      </c>
      <c r="J97" s="5" t="s">
        <v>3</v>
      </c>
      <c r="K97" s="5" t="s">
        <v>3</v>
      </c>
      <c r="L97" s="6">
        <v>0</v>
      </c>
      <c r="M97" s="6">
        <v>0</v>
      </c>
      <c r="N97" s="6">
        <v>3</v>
      </c>
      <c r="O97" s="6">
        <v>0</v>
      </c>
      <c r="P97" s="6">
        <v>0</v>
      </c>
      <c r="Q97" s="6">
        <v>0.3</v>
      </c>
      <c r="R97" s="6">
        <v>4.8</v>
      </c>
    </row>
    <row r="98" spans="1:18" x14ac:dyDescent="0.25">
      <c r="A98" s="5" t="s">
        <v>74</v>
      </c>
      <c r="B98" s="5" t="s">
        <v>206</v>
      </c>
      <c r="C98" s="5" t="s">
        <v>235</v>
      </c>
      <c r="D98" s="6">
        <v>454713</v>
      </c>
      <c r="E98" s="7">
        <v>45024.120066296295</v>
      </c>
      <c r="F98" s="26">
        <f t="shared" si="3"/>
        <v>7.8</v>
      </c>
      <c r="G98" s="26">
        <v>0</v>
      </c>
      <c r="H98" s="5" t="s">
        <v>180</v>
      </c>
      <c r="I98" s="5" t="s">
        <v>5</v>
      </c>
      <c r="J98" s="5" t="s">
        <v>3</v>
      </c>
      <c r="K98" s="5" t="s">
        <v>3</v>
      </c>
      <c r="L98" s="6">
        <v>0</v>
      </c>
      <c r="M98" s="6">
        <v>0</v>
      </c>
      <c r="N98" s="6">
        <v>3</v>
      </c>
      <c r="O98" s="6">
        <v>0</v>
      </c>
      <c r="P98" s="6">
        <v>0</v>
      </c>
      <c r="Q98" s="6">
        <v>0</v>
      </c>
      <c r="R98" s="6">
        <v>4.8</v>
      </c>
    </row>
    <row r="99" spans="1:18" x14ac:dyDescent="0.25">
      <c r="A99" s="5" t="s">
        <v>74</v>
      </c>
      <c r="B99" s="5" t="s">
        <v>206</v>
      </c>
      <c r="C99" s="5" t="s">
        <v>235</v>
      </c>
      <c r="D99" s="6">
        <v>451968</v>
      </c>
      <c r="E99" s="7">
        <v>45020.07111211805</v>
      </c>
      <c r="F99" s="26">
        <f t="shared" si="3"/>
        <v>7.8</v>
      </c>
      <c r="G99" s="26">
        <v>0</v>
      </c>
      <c r="H99" s="5" t="s">
        <v>119</v>
      </c>
      <c r="I99" s="5" t="s">
        <v>5</v>
      </c>
      <c r="J99" s="5" t="s">
        <v>3</v>
      </c>
      <c r="K99" s="5" t="s">
        <v>3</v>
      </c>
      <c r="L99" s="6">
        <v>0</v>
      </c>
      <c r="M99" s="6">
        <v>0</v>
      </c>
      <c r="N99" s="6">
        <v>3</v>
      </c>
      <c r="O99" s="6">
        <v>0</v>
      </c>
      <c r="P99" s="6">
        <v>0</v>
      </c>
      <c r="Q99" s="6">
        <v>0</v>
      </c>
      <c r="R99" s="6">
        <v>4.8</v>
      </c>
    </row>
    <row r="100" spans="1:18" x14ac:dyDescent="0.25">
      <c r="A100" s="5" t="s">
        <v>74</v>
      </c>
      <c r="B100" s="5" t="s">
        <v>206</v>
      </c>
      <c r="C100" s="5" t="s">
        <v>235</v>
      </c>
      <c r="D100" s="6">
        <v>454246</v>
      </c>
      <c r="E100" s="7">
        <v>45022.793231747681</v>
      </c>
      <c r="F100" s="26">
        <f t="shared" si="3"/>
        <v>7.7</v>
      </c>
      <c r="G100" s="26">
        <v>0</v>
      </c>
      <c r="H100" s="5" t="s">
        <v>169</v>
      </c>
      <c r="I100" s="5" t="s">
        <v>5</v>
      </c>
      <c r="J100" s="5" t="s">
        <v>3</v>
      </c>
      <c r="K100" s="5" t="s">
        <v>3</v>
      </c>
      <c r="L100" s="6">
        <v>0</v>
      </c>
      <c r="M100" s="6">
        <v>0</v>
      </c>
      <c r="N100" s="6">
        <v>3</v>
      </c>
      <c r="O100" s="6">
        <v>0</v>
      </c>
      <c r="P100" s="6">
        <v>0</v>
      </c>
      <c r="Q100" s="6">
        <v>1.5</v>
      </c>
      <c r="R100" s="6">
        <v>3.2</v>
      </c>
    </row>
    <row r="101" spans="1:18" x14ac:dyDescent="0.25">
      <c r="A101" s="5" t="s">
        <v>74</v>
      </c>
      <c r="B101" s="5" t="s">
        <v>206</v>
      </c>
      <c r="C101" s="5" t="s">
        <v>235</v>
      </c>
      <c r="D101" s="6">
        <v>453492</v>
      </c>
      <c r="E101" s="7">
        <v>45021.663743113422</v>
      </c>
      <c r="F101" s="26">
        <f t="shared" si="3"/>
        <v>7.2</v>
      </c>
      <c r="G101" s="26">
        <v>0</v>
      </c>
      <c r="H101" s="5" t="s">
        <v>155</v>
      </c>
      <c r="I101" s="5" t="s">
        <v>5</v>
      </c>
      <c r="J101" s="5" t="s">
        <v>3</v>
      </c>
      <c r="K101" s="5" t="s">
        <v>3</v>
      </c>
      <c r="L101" s="6">
        <v>0</v>
      </c>
      <c r="M101" s="6">
        <v>0</v>
      </c>
      <c r="N101" s="6">
        <v>3</v>
      </c>
      <c r="O101" s="6">
        <v>0</v>
      </c>
      <c r="P101" s="6">
        <v>0</v>
      </c>
      <c r="Q101" s="6">
        <v>1.4</v>
      </c>
      <c r="R101" s="6">
        <v>2.8</v>
      </c>
    </row>
    <row r="102" spans="1:18" x14ac:dyDescent="0.25">
      <c r="A102" s="5" t="s">
        <v>74</v>
      </c>
      <c r="B102" s="5" t="s">
        <v>206</v>
      </c>
      <c r="C102" s="5" t="s">
        <v>235</v>
      </c>
      <c r="D102" s="6">
        <v>452297</v>
      </c>
      <c r="E102" s="7">
        <v>45020.481139050928</v>
      </c>
      <c r="F102" s="26">
        <f t="shared" si="3"/>
        <v>6.8</v>
      </c>
      <c r="G102" s="26">
        <v>0</v>
      </c>
      <c r="H102" s="5" t="s">
        <v>122</v>
      </c>
      <c r="I102" s="5" t="s">
        <v>5</v>
      </c>
      <c r="J102" s="5" t="s">
        <v>3</v>
      </c>
      <c r="K102" s="5" t="s">
        <v>3</v>
      </c>
      <c r="L102" s="6">
        <v>0</v>
      </c>
      <c r="M102" s="6">
        <v>0</v>
      </c>
      <c r="N102" s="6">
        <v>3</v>
      </c>
      <c r="O102" s="6">
        <v>0</v>
      </c>
      <c r="P102" s="6">
        <v>0</v>
      </c>
      <c r="Q102" s="6">
        <v>1</v>
      </c>
      <c r="R102" s="6">
        <v>2.8</v>
      </c>
    </row>
    <row r="103" spans="1:18" x14ac:dyDescent="0.25">
      <c r="A103" s="5" t="s">
        <v>74</v>
      </c>
      <c r="B103" s="5" t="s">
        <v>206</v>
      </c>
      <c r="C103" s="5" t="s">
        <v>235</v>
      </c>
      <c r="D103" s="6">
        <v>454846</v>
      </c>
      <c r="E103" s="7">
        <v>45024.632812986107</v>
      </c>
      <c r="F103" s="26">
        <f t="shared" si="3"/>
        <v>6.6</v>
      </c>
      <c r="G103" s="26">
        <v>0</v>
      </c>
      <c r="H103" s="5" t="s">
        <v>42</v>
      </c>
      <c r="I103" s="5" t="s">
        <v>5</v>
      </c>
      <c r="J103" s="5" t="s">
        <v>3</v>
      </c>
      <c r="K103" s="5" t="s">
        <v>3</v>
      </c>
      <c r="L103" s="6">
        <v>0</v>
      </c>
      <c r="M103" s="6">
        <v>0</v>
      </c>
      <c r="N103" s="6">
        <v>3</v>
      </c>
      <c r="O103" s="6">
        <v>0</v>
      </c>
      <c r="P103" s="6">
        <v>0</v>
      </c>
      <c r="Q103" s="6">
        <v>1</v>
      </c>
      <c r="R103" s="6">
        <v>2.6</v>
      </c>
    </row>
    <row r="104" spans="1:18" x14ac:dyDescent="0.25">
      <c r="A104" s="5" t="s">
        <v>74</v>
      </c>
      <c r="B104" s="5" t="s">
        <v>206</v>
      </c>
      <c r="C104" s="5" t="s">
        <v>235</v>
      </c>
      <c r="D104" s="6">
        <v>451590</v>
      </c>
      <c r="E104" s="7">
        <v>45019.792725601852</v>
      </c>
      <c r="F104" s="26">
        <f t="shared" si="3"/>
        <v>6.1</v>
      </c>
      <c r="G104" s="26">
        <v>0</v>
      </c>
      <c r="H104" s="5" t="s">
        <v>107</v>
      </c>
      <c r="I104" s="5" t="s">
        <v>11</v>
      </c>
      <c r="J104" s="5" t="s">
        <v>3</v>
      </c>
      <c r="K104" s="5" t="s">
        <v>3</v>
      </c>
      <c r="L104" s="6">
        <v>0</v>
      </c>
      <c r="M104" s="6">
        <v>0</v>
      </c>
      <c r="N104" s="6">
        <v>3</v>
      </c>
      <c r="O104" s="6">
        <v>0</v>
      </c>
      <c r="P104" s="6">
        <v>0</v>
      </c>
      <c r="Q104" s="6">
        <v>1.1000000000000001</v>
      </c>
      <c r="R104" s="6">
        <v>2</v>
      </c>
    </row>
  </sheetData>
  <autoFilter ref="A1:W104"/>
  <sortState ref="A2:R113">
    <sortCondition ref="C2:C113" customList="APROVADO,REPROVADO,DESCLASSIFICADO,AUSENTE"/>
    <sortCondition descending="1" ref="F2:F113"/>
    <sortCondition descending="1" ref="L2:L113"/>
    <sortCondition descending="1" ref="R2:R113"/>
    <sortCondition descending="1" ref="P2:P113"/>
    <sortCondition descending="1" ref="O2:O113"/>
    <sortCondition descending="1" ref="N2:N113"/>
    <sortCondition descending="1" ref="E2:E113"/>
  </sortState>
  <conditionalFormatting sqref="H1:H1048576">
    <cfRule type="duplicateValues" dxfId="0" priority="1"/>
  </conditionalFormatting>
  <pageMargins left="0.51181102362204722" right="0.51181102362204722" top="0.78740157480314965" bottom="0.78740157480314965" header="0.31496062992125984" footer="0.31496062992125984"/>
  <pageSetup paperSize="9" scale="39" fitToHeight="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"/>
  <sheetViews>
    <sheetView workbookViewId="0">
      <selection activeCell="F2" sqref="F2:G2"/>
    </sheetView>
  </sheetViews>
  <sheetFormatPr defaultRowHeight="15" x14ac:dyDescent="0.25"/>
  <cols>
    <col min="1" max="7" width="18.7109375" style="1" customWidth="1"/>
    <col min="8" max="8" width="42.7109375" style="1" customWidth="1"/>
    <col min="9" max="9" width="22.7109375" style="1" customWidth="1"/>
    <col min="10" max="18" width="18.7109375" style="1" customWidth="1"/>
    <col min="19" max="16384" width="9.140625" style="1"/>
  </cols>
  <sheetData>
    <row r="1" spans="1:18" s="4" customFormat="1" ht="52.5" x14ac:dyDescent="0.25">
      <c r="A1" s="3" t="s">
        <v>207</v>
      </c>
      <c r="B1" s="3" t="s">
        <v>0</v>
      </c>
      <c r="C1" s="3" t="s">
        <v>208</v>
      </c>
      <c r="D1" s="3" t="s">
        <v>209</v>
      </c>
      <c r="E1" s="3" t="s">
        <v>210</v>
      </c>
      <c r="F1" s="3" t="s">
        <v>236</v>
      </c>
      <c r="G1" s="3" t="s">
        <v>232</v>
      </c>
      <c r="H1" s="3" t="s">
        <v>1</v>
      </c>
      <c r="I1" s="3" t="s">
        <v>2</v>
      </c>
      <c r="J1" s="3" t="s">
        <v>211</v>
      </c>
      <c r="K1" s="3" t="s">
        <v>212</v>
      </c>
      <c r="L1" s="3" t="s">
        <v>213</v>
      </c>
      <c r="M1" s="3" t="s">
        <v>214</v>
      </c>
      <c r="N1" s="3" t="s">
        <v>215</v>
      </c>
      <c r="O1" s="3" t="s">
        <v>216</v>
      </c>
      <c r="P1" s="3" t="s">
        <v>217</v>
      </c>
      <c r="Q1" s="3" t="s">
        <v>218</v>
      </c>
      <c r="R1" s="3" t="s">
        <v>219</v>
      </c>
    </row>
    <row r="2" spans="1:18" ht="15" customHeight="1" x14ac:dyDescent="0.25">
      <c r="A2" s="23" t="s">
        <v>74</v>
      </c>
      <c r="B2" s="23" t="s">
        <v>206</v>
      </c>
      <c r="C2" s="23" t="s">
        <v>235</v>
      </c>
      <c r="D2" s="24">
        <v>450849</v>
      </c>
      <c r="E2" s="25">
        <v>45019.373663472223</v>
      </c>
      <c r="F2" s="28">
        <f>SUM(L2+M2+N2+O2+P2+Q2+R2)</f>
        <v>15</v>
      </c>
      <c r="G2" s="28">
        <v>0</v>
      </c>
      <c r="H2" s="23" t="s">
        <v>77</v>
      </c>
      <c r="I2" s="23" t="s">
        <v>78</v>
      </c>
      <c r="J2" s="23" t="s">
        <v>3</v>
      </c>
      <c r="K2" s="23" t="s">
        <v>3</v>
      </c>
      <c r="L2" s="6">
        <v>0</v>
      </c>
      <c r="M2" s="6">
        <v>0</v>
      </c>
      <c r="N2" s="6">
        <v>3</v>
      </c>
      <c r="O2" s="6">
        <v>0</v>
      </c>
      <c r="P2" s="6">
        <v>0</v>
      </c>
      <c r="Q2" s="6">
        <v>0</v>
      </c>
      <c r="R2" s="6">
        <v>12</v>
      </c>
    </row>
  </sheetData>
  <autoFilter ref="A1:AW1">
    <sortState ref="A2:AV6">
      <sortCondition descending="1" ref="F1"/>
    </sortState>
  </autoFilter>
  <pageMargins left="0.51181102362204722" right="0.51181102362204722" top="0.78740157480314965" bottom="0.78740157480314965" header="0.31496062992125984" footer="0.31496062992125984"/>
  <pageSetup paperSize="9" scale="3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zoomScaleNormal="100" workbookViewId="0">
      <selection activeCell="C6" sqref="C6"/>
    </sheetView>
  </sheetViews>
  <sheetFormatPr defaultRowHeight="15" x14ac:dyDescent="0.25"/>
  <cols>
    <col min="1" max="7" width="18.7109375" style="2" customWidth="1"/>
    <col min="8" max="8" width="42.7109375" style="2" customWidth="1"/>
    <col min="9" max="9" width="22.7109375" style="2" customWidth="1"/>
    <col min="10" max="18" width="18.7109375" style="2" customWidth="1"/>
    <col min="19" max="16384" width="9.140625" style="2"/>
  </cols>
  <sheetData>
    <row r="1" spans="1:18" s="4" customFormat="1" ht="52.5" x14ac:dyDescent="0.25">
      <c r="A1" s="3" t="s">
        <v>207</v>
      </c>
      <c r="B1" s="3" t="s">
        <v>0</v>
      </c>
      <c r="C1" s="3" t="s">
        <v>208</v>
      </c>
      <c r="D1" s="3" t="s">
        <v>209</v>
      </c>
      <c r="E1" s="3" t="s">
        <v>210</v>
      </c>
      <c r="F1" s="3" t="s">
        <v>236</v>
      </c>
      <c r="G1" s="3" t="s">
        <v>232</v>
      </c>
      <c r="H1" s="3" t="s">
        <v>1</v>
      </c>
      <c r="I1" s="3" t="s">
        <v>2</v>
      </c>
      <c r="J1" s="3" t="s">
        <v>211</v>
      </c>
      <c r="K1" s="3" t="s">
        <v>212</v>
      </c>
      <c r="L1" s="3" t="s">
        <v>213</v>
      </c>
      <c r="M1" s="3" t="s">
        <v>214</v>
      </c>
      <c r="N1" s="3" t="s">
        <v>215</v>
      </c>
      <c r="O1" s="3" t="s">
        <v>216</v>
      </c>
      <c r="P1" s="3" t="s">
        <v>217</v>
      </c>
      <c r="Q1" s="3" t="s">
        <v>218</v>
      </c>
      <c r="R1" s="3" t="s">
        <v>219</v>
      </c>
    </row>
    <row r="2" spans="1:18" ht="15" customHeight="1" x14ac:dyDescent="0.25">
      <c r="A2" s="20" t="s">
        <v>74</v>
      </c>
      <c r="B2" s="23" t="s">
        <v>206</v>
      </c>
      <c r="C2" s="23" t="s">
        <v>233</v>
      </c>
      <c r="D2" s="21">
        <v>453154</v>
      </c>
      <c r="E2" s="22">
        <v>45021.430396400458</v>
      </c>
      <c r="F2" s="27">
        <f t="shared" ref="F2:F8" si="0">SUM(G2+L2+M2+N2+O2+P2+Q2+R2)</f>
        <v>24.4</v>
      </c>
      <c r="G2" s="27">
        <f>(10+9.5+13.5)/3</f>
        <v>11</v>
      </c>
      <c r="H2" s="20" t="s">
        <v>147</v>
      </c>
      <c r="I2" s="20" t="s">
        <v>10</v>
      </c>
      <c r="J2" s="20" t="s">
        <v>4</v>
      </c>
      <c r="K2" s="20" t="s">
        <v>3</v>
      </c>
      <c r="L2" s="6">
        <v>6</v>
      </c>
      <c r="M2" s="6">
        <v>4</v>
      </c>
      <c r="N2" s="6">
        <v>3</v>
      </c>
      <c r="O2" s="6">
        <v>0</v>
      </c>
      <c r="P2" s="6">
        <v>0</v>
      </c>
      <c r="Q2" s="6">
        <v>0</v>
      </c>
      <c r="R2" s="6">
        <v>0.4</v>
      </c>
    </row>
    <row r="3" spans="1:18" ht="15" customHeight="1" x14ac:dyDescent="0.25">
      <c r="A3" s="20" t="s">
        <v>74</v>
      </c>
      <c r="B3" s="23" t="s">
        <v>206</v>
      </c>
      <c r="C3" s="23" t="s">
        <v>233</v>
      </c>
      <c r="D3" s="21">
        <v>453499</v>
      </c>
      <c r="E3" s="22">
        <v>45021.671018425921</v>
      </c>
      <c r="F3" s="27">
        <f t="shared" si="0"/>
        <v>21.9</v>
      </c>
      <c r="G3" s="27">
        <f>(12+13.5+12)/3</f>
        <v>12.5</v>
      </c>
      <c r="H3" s="20" t="s">
        <v>39</v>
      </c>
      <c r="I3" s="20" t="s">
        <v>10</v>
      </c>
      <c r="J3" s="20" t="s">
        <v>4</v>
      </c>
      <c r="K3" s="20" t="s">
        <v>3</v>
      </c>
      <c r="L3" s="6">
        <v>6</v>
      </c>
      <c r="M3" s="6">
        <v>0</v>
      </c>
      <c r="N3" s="6">
        <v>3</v>
      </c>
      <c r="O3" s="6">
        <v>0</v>
      </c>
      <c r="P3" s="6">
        <v>0</v>
      </c>
      <c r="Q3" s="6">
        <v>0</v>
      </c>
      <c r="R3" s="6">
        <v>0.4</v>
      </c>
    </row>
    <row r="4" spans="1:18" ht="15" customHeight="1" x14ac:dyDescent="0.25">
      <c r="A4" s="20" t="s">
        <v>74</v>
      </c>
      <c r="B4" s="23" t="s">
        <v>206</v>
      </c>
      <c r="C4" s="23" t="s">
        <v>233</v>
      </c>
      <c r="D4" s="21">
        <v>454790</v>
      </c>
      <c r="E4" s="22">
        <v>45024.468613333331</v>
      </c>
      <c r="F4" s="27">
        <f t="shared" si="0"/>
        <v>21.866666666666664</v>
      </c>
      <c r="G4" s="27">
        <f>(10+11+12.5)/3</f>
        <v>11.166666666666666</v>
      </c>
      <c r="H4" s="20" t="s">
        <v>55</v>
      </c>
      <c r="I4" s="20" t="s">
        <v>10</v>
      </c>
      <c r="J4" s="20" t="s">
        <v>4</v>
      </c>
      <c r="K4" s="20" t="s">
        <v>3</v>
      </c>
      <c r="L4" s="6">
        <v>6</v>
      </c>
      <c r="M4" s="6">
        <v>4</v>
      </c>
      <c r="N4" s="6">
        <v>0</v>
      </c>
      <c r="O4" s="6">
        <v>0</v>
      </c>
      <c r="P4" s="6">
        <v>0</v>
      </c>
      <c r="Q4" s="6">
        <v>0.5</v>
      </c>
      <c r="R4" s="6">
        <v>0.2</v>
      </c>
    </row>
    <row r="5" spans="1:18" ht="15" customHeight="1" x14ac:dyDescent="0.25">
      <c r="A5" s="20" t="s">
        <v>74</v>
      </c>
      <c r="B5" s="23" t="s">
        <v>206</v>
      </c>
      <c r="C5" s="23" t="s">
        <v>233</v>
      </c>
      <c r="D5" s="21">
        <v>450912</v>
      </c>
      <c r="E5" s="22">
        <v>45019.407846365742</v>
      </c>
      <c r="F5" s="27">
        <f t="shared" si="0"/>
        <v>20.866666666666664</v>
      </c>
      <c r="G5" s="27">
        <f>(10+11.5+10.5)/3</f>
        <v>10.666666666666666</v>
      </c>
      <c r="H5" s="20" t="s">
        <v>66</v>
      </c>
      <c r="I5" s="20" t="s">
        <v>10</v>
      </c>
      <c r="J5" s="20" t="s">
        <v>4</v>
      </c>
      <c r="K5" s="20" t="s">
        <v>3</v>
      </c>
      <c r="L5" s="6">
        <v>6</v>
      </c>
      <c r="M5" s="6">
        <v>4</v>
      </c>
      <c r="N5" s="6">
        <v>0</v>
      </c>
      <c r="O5" s="6">
        <v>0</v>
      </c>
      <c r="P5" s="6">
        <v>0</v>
      </c>
      <c r="Q5" s="6">
        <v>0</v>
      </c>
      <c r="R5" s="6">
        <v>0.2</v>
      </c>
    </row>
    <row r="6" spans="1:18" ht="15" customHeight="1" x14ac:dyDescent="0.25">
      <c r="A6" s="20" t="s">
        <v>74</v>
      </c>
      <c r="B6" s="23" t="s">
        <v>206</v>
      </c>
      <c r="C6" s="23" t="s">
        <v>234</v>
      </c>
      <c r="D6" s="21">
        <v>451221</v>
      </c>
      <c r="E6" s="22">
        <v>45019.576445937499</v>
      </c>
      <c r="F6" s="27">
        <f t="shared" si="0"/>
        <v>24.5</v>
      </c>
      <c r="G6" s="27">
        <f>(10+10.5+8)/3</f>
        <v>9.5</v>
      </c>
      <c r="H6" s="20" t="s">
        <v>88</v>
      </c>
      <c r="I6" s="20" t="s">
        <v>10</v>
      </c>
      <c r="J6" s="20" t="s">
        <v>3</v>
      </c>
      <c r="K6" s="20" t="s">
        <v>3</v>
      </c>
      <c r="L6" s="6">
        <v>0</v>
      </c>
      <c r="M6" s="6">
        <v>0</v>
      </c>
      <c r="N6" s="6">
        <v>3</v>
      </c>
      <c r="O6" s="6">
        <v>0</v>
      </c>
      <c r="P6" s="6">
        <v>0</v>
      </c>
      <c r="Q6" s="6">
        <v>0</v>
      </c>
      <c r="R6" s="6">
        <v>12</v>
      </c>
    </row>
    <row r="7" spans="1:18" ht="15" customHeight="1" x14ac:dyDescent="0.25">
      <c r="A7" s="20" t="s">
        <v>74</v>
      </c>
      <c r="B7" s="23" t="s">
        <v>206</v>
      </c>
      <c r="C7" s="23" t="s">
        <v>235</v>
      </c>
      <c r="D7" s="21">
        <v>455288</v>
      </c>
      <c r="E7" s="22">
        <v>45025.890305972222</v>
      </c>
      <c r="F7" s="27">
        <f t="shared" si="0"/>
        <v>15.5</v>
      </c>
      <c r="G7" s="27">
        <v>0</v>
      </c>
      <c r="H7" s="20" t="s">
        <v>202</v>
      </c>
      <c r="I7" s="20" t="s">
        <v>10</v>
      </c>
      <c r="J7" s="20" t="s">
        <v>3</v>
      </c>
      <c r="K7" s="20" t="s">
        <v>3</v>
      </c>
      <c r="L7" s="6">
        <v>0</v>
      </c>
      <c r="M7" s="6">
        <v>0</v>
      </c>
      <c r="N7" s="6">
        <v>3</v>
      </c>
      <c r="O7" s="6">
        <v>0</v>
      </c>
      <c r="P7" s="6">
        <v>0</v>
      </c>
      <c r="Q7" s="6">
        <v>0.5</v>
      </c>
      <c r="R7" s="6">
        <v>12</v>
      </c>
    </row>
    <row r="8" spans="1:18" ht="15" customHeight="1" x14ac:dyDescent="0.25">
      <c r="A8" s="20" t="s">
        <v>74</v>
      </c>
      <c r="B8" s="23" t="s">
        <v>206</v>
      </c>
      <c r="C8" s="23" t="s">
        <v>235</v>
      </c>
      <c r="D8" s="21">
        <v>454395</v>
      </c>
      <c r="E8" s="22">
        <v>45023.020071226849</v>
      </c>
      <c r="F8" s="27">
        <f t="shared" si="0"/>
        <v>12.5</v>
      </c>
      <c r="G8" s="27">
        <v>0</v>
      </c>
      <c r="H8" s="20" t="s">
        <v>171</v>
      </c>
      <c r="I8" s="20" t="s">
        <v>10</v>
      </c>
      <c r="J8" s="20" t="s">
        <v>4</v>
      </c>
      <c r="K8" s="20" t="s">
        <v>3</v>
      </c>
      <c r="L8" s="6">
        <v>6</v>
      </c>
      <c r="M8" s="6">
        <v>0</v>
      </c>
      <c r="N8" s="6">
        <v>3</v>
      </c>
      <c r="O8" s="6">
        <v>0</v>
      </c>
      <c r="P8" s="6">
        <v>0</v>
      </c>
      <c r="Q8" s="6">
        <v>1.5</v>
      </c>
      <c r="R8" s="6">
        <v>2</v>
      </c>
    </row>
  </sheetData>
  <autoFilter ref="A1:R8">
    <sortState ref="A2:R8">
      <sortCondition ref="C2:C8" customList="APROVADO,REPROVADO,DESCLASSIFICADO,AUSENTE"/>
      <sortCondition descending="1" ref="F2:F8"/>
      <sortCondition descending="1" ref="L2:L8"/>
      <sortCondition descending="1" ref="R2:R8"/>
      <sortCondition descending="1" ref="P2:P8"/>
      <sortCondition descending="1" ref="O2:O8"/>
      <sortCondition descending="1" ref="N2:N8"/>
      <sortCondition ref="E2:E8"/>
    </sortState>
  </autoFilter>
  <pageMargins left="0.51181102362204722" right="0.51181102362204722" top="0.78740157480314965" bottom="0.78740157480314965" header="0.31496062992125984" footer="0.31496062992125984"/>
  <pageSetup paperSize="9" scale="3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workbookViewId="0">
      <selection activeCell="C4" sqref="C4:C8"/>
    </sheetView>
  </sheetViews>
  <sheetFormatPr defaultRowHeight="15" x14ac:dyDescent="0.25"/>
  <cols>
    <col min="1" max="7" width="18.7109375" style="2" customWidth="1"/>
    <col min="8" max="8" width="42.7109375" style="2" customWidth="1"/>
    <col min="9" max="9" width="25.85546875" style="2" bestFit="1" customWidth="1"/>
    <col min="10" max="18" width="18.7109375" style="2" customWidth="1"/>
    <col min="19" max="16384" width="9.140625" style="2"/>
  </cols>
  <sheetData>
    <row r="1" spans="1:18" s="4" customFormat="1" ht="52.5" x14ac:dyDescent="0.25">
      <c r="A1" s="3" t="s">
        <v>207</v>
      </c>
      <c r="B1" s="3" t="s">
        <v>0</v>
      </c>
      <c r="C1" s="3" t="s">
        <v>208</v>
      </c>
      <c r="D1" s="3" t="s">
        <v>209</v>
      </c>
      <c r="E1" s="3" t="s">
        <v>210</v>
      </c>
      <c r="F1" s="3" t="s">
        <v>236</v>
      </c>
      <c r="G1" s="3" t="s">
        <v>232</v>
      </c>
      <c r="H1" s="3" t="s">
        <v>1</v>
      </c>
      <c r="I1" s="3" t="s">
        <v>2</v>
      </c>
      <c r="J1" s="3" t="s">
        <v>211</v>
      </c>
      <c r="K1" s="3" t="s">
        <v>212</v>
      </c>
      <c r="L1" s="3" t="s">
        <v>213</v>
      </c>
      <c r="M1" s="3" t="s">
        <v>214</v>
      </c>
      <c r="N1" s="3" t="s">
        <v>215</v>
      </c>
      <c r="O1" s="3" t="s">
        <v>216</v>
      </c>
      <c r="P1" s="3" t="s">
        <v>217</v>
      </c>
      <c r="Q1" s="3" t="s">
        <v>218</v>
      </c>
      <c r="R1" s="3" t="s">
        <v>219</v>
      </c>
    </row>
    <row r="2" spans="1:18" ht="15" customHeight="1" x14ac:dyDescent="0.25">
      <c r="A2" s="20" t="s">
        <v>74</v>
      </c>
      <c r="B2" s="23" t="s">
        <v>206</v>
      </c>
      <c r="C2" s="23" t="s">
        <v>233</v>
      </c>
      <c r="D2" s="21">
        <v>454376</v>
      </c>
      <c r="E2" s="22">
        <v>45022.958339016201</v>
      </c>
      <c r="F2" s="21">
        <f t="shared" ref="F2:F8" si="0">SUM(L2+M2+N2+O2+P2+Q2+R2)</f>
        <v>15.2</v>
      </c>
      <c r="G2" s="27">
        <f>(11+10+10)/3</f>
        <v>10.333333333333334</v>
      </c>
      <c r="H2" s="20" t="s">
        <v>33</v>
      </c>
      <c r="I2" s="20" t="s">
        <v>9</v>
      </c>
      <c r="J2" s="20" t="s">
        <v>3</v>
      </c>
      <c r="K2" s="20" t="s">
        <v>3</v>
      </c>
      <c r="L2" s="6">
        <v>0</v>
      </c>
      <c r="M2" s="6">
        <v>0</v>
      </c>
      <c r="N2" s="6">
        <v>3</v>
      </c>
      <c r="O2" s="6">
        <v>0</v>
      </c>
      <c r="P2" s="6">
        <v>0</v>
      </c>
      <c r="Q2" s="6">
        <v>0.2</v>
      </c>
      <c r="R2" s="6">
        <v>12</v>
      </c>
    </row>
    <row r="3" spans="1:18" ht="15" customHeight="1" x14ac:dyDescent="0.25">
      <c r="A3" s="20" t="s">
        <v>74</v>
      </c>
      <c r="B3" s="23" t="s">
        <v>206</v>
      </c>
      <c r="C3" s="23" t="s">
        <v>220</v>
      </c>
      <c r="D3" s="21">
        <v>455189</v>
      </c>
      <c r="E3" s="22">
        <v>45025.744737928238</v>
      </c>
      <c r="F3" s="21">
        <f t="shared" si="0"/>
        <v>15.2</v>
      </c>
      <c r="G3" s="21">
        <v>0</v>
      </c>
      <c r="H3" s="20" t="s">
        <v>197</v>
      </c>
      <c r="I3" s="20" t="s">
        <v>9</v>
      </c>
      <c r="J3" s="20" t="s">
        <v>3</v>
      </c>
      <c r="K3" s="20" t="s">
        <v>3</v>
      </c>
      <c r="L3" s="6">
        <v>0</v>
      </c>
      <c r="M3" s="6">
        <v>0</v>
      </c>
      <c r="N3" s="6">
        <v>3</v>
      </c>
      <c r="O3" s="6">
        <v>0</v>
      </c>
      <c r="P3" s="6">
        <v>0</v>
      </c>
      <c r="Q3" s="6">
        <v>0.2</v>
      </c>
      <c r="R3" s="6">
        <v>12</v>
      </c>
    </row>
    <row r="4" spans="1:18" ht="15" customHeight="1" x14ac:dyDescent="0.25">
      <c r="A4" s="20" t="s">
        <v>74</v>
      </c>
      <c r="B4" s="23" t="s">
        <v>206</v>
      </c>
      <c r="C4" s="23" t="s">
        <v>235</v>
      </c>
      <c r="D4" s="21">
        <v>452765</v>
      </c>
      <c r="E4" s="22">
        <v>45020.756271759259</v>
      </c>
      <c r="F4" s="21">
        <f t="shared" si="0"/>
        <v>21</v>
      </c>
      <c r="G4" s="21">
        <v>0</v>
      </c>
      <c r="H4" s="20" t="s">
        <v>134</v>
      </c>
      <c r="I4" s="20" t="s">
        <v>9</v>
      </c>
      <c r="J4" s="20" t="s">
        <v>4</v>
      </c>
      <c r="K4" s="20" t="s">
        <v>3</v>
      </c>
      <c r="L4" s="6">
        <v>6</v>
      </c>
      <c r="M4" s="6">
        <v>0</v>
      </c>
      <c r="N4" s="6">
        <v>3</v>
      </c>
      <c r="O4" s="6">
        <v>0</v>
      </c>
      <c r="P4" s="6">
        <v>0</v>
      </c>
      <c r="Q4" s="6">
        <v>0</v>
      </c>
      <c r="R4" s="6">
        <v>12</v>
      </c>
    </row>
    <row r="5" spans="1:18" ht="15" customHeight="1" x14ac:dyDescent="0.25">
      <c r="A5" s="20" t="s">
        <v>74</v>
      </c>
      <c r="B5" s="23" t="s">
        <v>206</v>
      </c>
      <c r="C5" s="23" t="s">
        <v>235</v>
      </c>
      <c r="D5" s="21">
        <v>455142</v>
      </c>
      <c r="E5" s="22">
        <v>45025.670185682866</v>
      </c>
      <c r="F5" s="21">
        <f t="shared" si="0"/>
        <v>14.6</v>
      </c>
      <c r="G5" s="21">
        <v>0</v>
      </c>
      <c r="H5" s="20" t="s">
        <v>59</v>
      </c>
      <c r="I5" s="20" t="s">
        <v>9</v>
      </c>
      <c r="J5" s="20" t="s">
        <v>4</v>
      </c>
      <c r="K5" s="20" t="s">
        <v>3</v>
      </c>
      <c r="L5" s="6">
        <v>6</v>
      </c>
      <c r="M5" s="6">
        <v>4</v>
      </c>
      <c r="N5" s="6">
        <v>3</v>
      </c>
      <c r="O5" s="6">
        <v>0</v>
      </c>
      <c r="P5" s="6">
        <v>0</v>
      </c>
      <c r="Q5" s="6">
        <v>1.4</v>
      </c>
      <c r="R5" s="6">
        <v>0.2</v>
      </c>
    </row>
    <row r="6" spans="1:18" ht="15" customHeight="1" x14ac:dyDescent="0.25">
      <c r="A6" s="20" t="s">
        <v>74</v>
      </c>
      <c r="B6" s="23" t="s">
        <v>206</v>
      </c>
      <c r="C6" s="23" t="s">
        <v>235</v>
      </c>
      <c r="D6" s="21">
        <v>454772</v>
      </c>
      <c r="E6" s="22">
        <v>45024.415478877316</v>
      </c>
      <c r="F6" s="21">
        <f t="shared" si="0"/>
        <v>14</v>
      </c>
      <c r="G6" s="21">
        <v>0</v>
      </c>
      <c r="H6" s="20" t="s">
        <v>38</v>
      </c>
      <c r="I6" s="20" t="s">
        <v>9</v>
      </c>
      <c r="J6" s="20" t="s">
        <v>4</v>
      </c>
      <c r="K6" s="20" t="s">
        <v>3</v>
      </c>
      <c r="L6" s="6">
        <v>6</v>
      </c>
      <c r="M6" s="6">
        <v>4</v>
      </c>
      <c r="N6" s="6">
        <v>3</v>
      </c>
      <c r="O6" s="6">
        <v>0</v>
      </c>
      <c r="P6" s="6">
        <v>0</v>
      </c>
      <c r="Q6" s="6">
        <v>0.6</v>
      </c>
      <c r="R6" s="6">
        <v>0.4</v>
      </c>
    </row>
    <row r="7" spans="1:18" ht="15" customHeight="1" x14ac:dyDescent="0.25">
      <c r="A7" s="20" t="s">
        <v>74</v>
      </c>
      <c r="B7" s="23" t="s">
        <v>206</v>
      </c>
      <c r="C7" s="23" t="s">
        <v>235</v>
      </c>
      <c r="D7" s="21">
        <v>455005</v>
      </c>
      <c r="E7" s="22">
        <v>45024.948726273149</v>
      </c>
      <c r="F7" s="21">
        <f t="shared" si="0"/>
        <v>13.6</v>
      </c>
      <c r="G7" s="21">
        <v>0</v>
      </c>
      <c r="H7" s="20" t="s">
        <v>40</v>
      </c>
      <c r="I7" s="20" t="s">
        <v>9</v>
      </c>
      <c r="J7" s="20" t="s">
        <v>4</v>
      </c>
      <c r="K7" s="20" t="s">
        <v>3</v>
      </c>
      <c r="L7" s="6">
        <v>6</v>
      </c>
      <c r="M7" s="6">
        <v>4</v>
      </c>
      <c r="N7" s="6">
        <v>3</v>
      </c>
      <c r="O7" s="6">
        <v>0</v>
      </c>
      <c r="P7" s="6">
        <v>0</v>
      </c>
      <c r="Q7" s="6">
        <v>0</v>
      </c>
      <c r="R7" s="6">
        <v>0.6</v>
      </c>
    </row>
    <row r="8" spans="1:18" ht="15" customHeight="1" x14ac:dyDescent="0.25">
      <c r="A8" s="20" t="s">
        <v>74</v>
      </c>
      <c r="B8" s="23" t="s">
        <v>206</v>
      </c>
      <c r="C8" s="23" t="s">
        <v>235</v>
      </c>
      <c r="D8" s="21">
        <v>450687</v>
      </c>
      <c r="E8" s="22">
        <v>45018.751602175922</v>
      </c>
      <c r="F8" s="21">
        <f t="shared" si="0"/>
        <v>13.5</v>
      </c>
      <c r="G8" s="21">
        <v>0</v>
      </c>
      <c r="H8" s="20" t="s">
        <v>75</v>
      </c>
      <c r="I8" s="20" t="s">
        <v>9</v>
      </c>
      <c r="J8" s="20" t="s">
        <v>3</v>
      </c>
      <c r="K8" s="20" t="s">
        <v>3</v>
      </c>
      <c r="L8" s="6">
        <v>0</v>
      </c>
      <c r="M8" s="6">
        <v>0</v>
      </c>
      <c r="N8" s="6">
        <v>3</v>
      </c>
      <c r="O8" s="6">
        <v>0</v>
      </c>
      <c r="P8" s="6">
        <v>0</v>
      </c>
      <c r="Q8" s="6">
        <v>1.5</v>
      </c>
      <c r="R8" s="6">
        <v>9</v>
      </c>
    </row>
  </sheetData>
  <autoFilter ref="A1:V8">
    <sortState ref="A2:U39">
      <sortCondition descending="1" ref="F1:F39"/>
    </sortState>
  </autoFilter>
  <sortState ref="A2:R8">
    <sortCondition ref="C2:C8" customList="APROVADO,REPROVADO,DESCLASSIFICADO,AUSENTE"/>
    <sortCondition descending="1" ref="F2:F8"/>
    <sortCondition descending="1" ref="L2:L8"/>
    <sortCondition descending="1" ref="R2:R8"/>
    <sortCondition descending="1" ref="P2:P8"/>
    <sortCondition descending="1" ref="O2:O8"/>
    <sortCondition descending="1" ref="N2:N8"/>
    <sortCondition descending="1" ref="E2:E8"/>
  </sortState>
  <pageMargins left="0.51181102362204722" right="0.51181102362204722" top="0.78740157480314965" bottom="0.78740157480314965" header="0.31496062992125984" footer="0.31496062992125984"/>
  <pageSetup paperSize="9" scale="38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tabSelected="1" workbookViewId="0">
      <selection activeCell="C7" sqref="C7"/>
    </sheetView>
  </sheetViews>
  <sheetFormatPr defaultRowHeight="15" x14ac:dyDescent="0.25"/>
  <cols>
    <col min="1" max="7" width="18.7109375" style="1" customWidth="1"/>
    <col min="8" max="8" width="42.7109375" style="1" customWidth="1"/>
    <col min="9" max="9" width="81.42578125" style="1" bestFit="1" customWidth="1"/>
    <col min="10" max="18" width="18.7109375" style="1" customWidth="1"/>
    <col min="19" max="16384" width="9.140625" style="1"/>
  </cols>
  <sheetData>
    <row r="1" spans="1:18" s="4" customFormat="1" ht="52.5" x14ac:dyDescent="0.25">
      <c r="A1" s="3" t="s">
        <v>207</v>
      </c>
      <c r="B1" s="3" t="s">
        <v>0</v>
      </c>
      <c r="C1" s="3" t="s">
        <v>208</v>
      </c>
      <c r="D1" s="3" t="s">
        <v>209</v>
      </c>
      <c r="E1" s="3" t="s">
        <v>210</v>
      </c>
      <c r="F1" s="3" t="s">
        <v>236</v>
      </c>
      <c r="G1" s="3" t="s">
        <v>232</v>
      </c>
      <c r="H1" s="3" t="s">
        <v>1</v>
      </c>
      <c r="I1" s="3" t="s">
        <v>2</v>
      </c>
      <c r="J1" s="3" t="s">
        <v>211</v>
      </c>
      <c r="K1" s="3" t="s">
        <v>212</v>
      </c>
      <c r="L1" s="3" t="s">
        <v>213</v>
      </c>
      <c r="M1" s="3" t="s">
        <v>214</v>
      </c>
      <c r="N1" s="3" t="s">
        <v>215</v>
      </c>
      <c r="O1" s="3" t="s">
        <v>216</v>
      </c>
      <c r="P1" s="3" t="s">
        <v>217</v>
      </c>
      <c r="Q1" s="3" t="s">
        <v>218</v>
      </c>
      <c r="R1" s="3" t="s">
        <v>219</v>
      </c>
    </row>
    <row r="2" spans="1:18" ht="15" customHeight="1" x14ac:dyDescent="0.25">
      <c r="A2" s="23" t="s">
        <v>74</v>
      </c>
      <c r="B2" s="23" t="s">
        <v>206</v>
      </c>
      <c r="C2" s="23" t="s">
        <v>234</v>
      </c>
      <c r="D2" s="24">
        <v>452839</v>
      </c>
      <c r="E2" s="25">
        <v>45020.814998576388</v>
      </c>
      <c r="F2" s="24">
        <f t="shared" ref="F2:F17" si="0">SUM(L2+M2+N2+O2+P2+Q2+R2)</f>
        <v>6.9</v>
      </c>
      <c r="G2" s="24">
        <v>10</v>
      </c>
      <c r="H2" s="23" t="s">
        <v>135</v>
      </c>
      <c r="I2" s="23" t="s">
        <v>79</v>
      </c>
      <c r="J2" s="23" t="s">
        <v>3</v>
      </c>
      <c r="K2" s="23" t="s">
        <v>3</v>
      </c>
      <c r="L2" s="6">
        <v>0</v>
      </c>
      <c r="M2" s="6">
        <v>0</v>
      </c>
      <c r="N2" s="6">
        <v>3</v>
      </c>
      <c r="O2" s="6">
        <v>0</v>
      </c>
      <c r="P2" s="6">
        <v>0</v>
      </c>
      <c r="Q2" s="6">
        <v>0.5</v>
      </c>
      <c r="R2" s="6">
        <v>3.4</v>
      </c>
    </row>
    <row r="3" spans="1:18" ht="15" customHeight="1" x14ac:dyDescent="0.25">
      <c r="A3" s="23" t="s">
        <v>74</v>
      </c>
      <c r="B3" s="23" t="s">
        <v>206</v>
      </c>
      <c r="C3" s="23" t="s">
        <v>220</v>
      </c>
      <c r="D3" s="24">
        <v>454833</v>
      </c>
      <c r="E3" s="25">
        <v>45024.603435358797</v>
      </c>
      <c r="F3" s="24">
        <f t="shared" si="0"/>
        <v>22.7</v>
      </c>
      <c r="G3" s="24">
        <v>0</v>
      </c>
      <c r="H3" s="23" t="s">
        <v>184</v>
      </c>
      <c r="I3" s="23" t="s">
        <v>79</v>
      </c>
      <c r="J3" s="23" t="s">
        <v>4</v>
      </c>
      <c r="K3" s="23" t="s">
        <v>3</v>
      </c>
      <c r="L3" s="6">
        <v>6</v>
      </c>
      <c r="M3" s="6">
        <v>4</v>
      </c>
      <c r="N3" s="6">
        <v>0</v>
      </c>
      <c r="O3" s="6">
        <v>0</v>
      </c>
      <c r="P3" s="6">
        <v>0</v>
      </c>
      <c r="Q3" s="6">
        <v>0.7</v>
      </c>
      <c r="R3" s="6">
        <v>12</v>
      </c>
    </row>
    <row r="4" spans="1:18" ht="15" customHeight="1" x14ac:dyDescent="0.25">
      <c r="A4" s="23" t="s">
        <v>74</v>
      </c>
      <c r="B4" s="23" t="s">
        <v>206</v>
      </c>
      <c r="C4" s="23" t="s">
        <v>220</v>
      </c>
      <c r="D4" s="24">
        <v>451702</v>
      </c>
      <c r="E4" s="25">
        <v>45019.857617581016</v>
      </c>
      <c r="F4" s="24">
        <f t="shared" si="0"/>
        <v>15.9</v>
      </c>
      <c r="G4" s="24">
        <v>0</v>
      </c>
      <c r="H4" s="23" t="s">
        <v>58</v>
      </c>
      <c r="I4" s="23" t="s">
        <v>79</v>
      </c>
      <c r="J4" s="23" t="s">
        <v>3</v>
      </c>
      <c r="K4" s="23" t="s">
        <v>3</v>
      </c>
      <c r="L4" s="6">
        <v>0</v>
      </c>
      <c r="M4" s="6">
        <v>0</v>
      </c>
      <c r="N4" s="6">
        <v>3</v>
      </c>
      <c r="O4" s="6">
        <v>0</v>
      </c>
      <c r="P4" s="6">
        <v>0</v>
      </c>
      <c r="Q4" s="6">
        <v>0.9</v>
      </c>
      <c r="R4" s="6">
        <v>12</v>
      </c>
    </row>
    <row r="5" spans="1:18" ht="15" customHeight="1" x14ac:dyDescent="0.25">
      <c r="A5" s="23" t="s">
        <v>74</v>
      </c>
      <c r="B5" s="23" t="s">
        <v>206</v>
      </c>
      <c r="C5" s="23" t="s">
        <v>220</v>
      </c>
      <c r="D5" s="24">
        <v>452986</v>
      </c>
      <c r="E5" s="25">
        <v>45021.009387916667</v>
      </c>
      <c r="F5" s="24">
        <f t="shared" si="0"/>
        <v>15.1</v>
      </c>
      <c r="G5" s="24">
        <v>0</v>
      </c>
      <c r="H5" s="23" t="s">
        <v>144</v>
      </c>
      <c r="I5" s="23" t="s">
        <v>79</v>
      </c>
      <c r="J5" s="23" t="s">
        <v>4</v>
      </c>
      <c r="K5" s="23" t="s">
        <v>3</v>
      </c>
      <c r="L5" s="6">
        <v>6</v>
      </c>
      <c r="M5" s="6">
        <v>0</v>
      </c>
      <c r="N5" s="6">
        <v>3</v>
      </c>
      <c r="O5" s="6">
        <v>0</v>
      </c>
      <c r="P5" s="6">
        <v>0</v>
      </c>
      <c r="Q5" s="6">
        <v>1.5</v>
      </c>
      <c r="R5" s="6">
        <v>4.5999999999999996</v>
      </c>
    </row>
    <row r="6" spans="1:18" ht="15" customHeight="1" x14ac:dyDescent="0.25">
      <c r="A6" s="23" t="s">
        <v>74</v>
      </c>
      <c r="B6" s="23" t="s">
        <v>206</v>
      </c>
      <c r="C6" s="23" t="s">
        <v>220</v>
      </c>
      <c r="D6" s="24">
        <v>455188</v>
      </c>
      <c r="E6" s="25">
        <v>45025.743370486111</v>
      </c>
      <c r="F6" s="24">
        <f t="shared" si="0"/>
        <v>10.5</v>
      </c>
      <c r="G6" s="24">
        <v>0</v>
      </c>
      <c r="H6" s="23" t="s">
        <v>36</v>
      </c>
      <c r="I6" s="23" t="s">
        <v>79</v>
      </c>
      <c r="J6" s="23" t="s">
        <v>4</v>
      </c>
      <c r="K6" s="23" t="s">
        <v>3</v>
      </c>
      <c r="L6" s="6">
        <v>6</v>
      </c>
      <c r="M6" s="6">
        <v>0</v>
      </c>
      <c r="N6" s="6">
        <v>3</v>
      </c>
      <c r="O6" s="6">
        <v>0</v>
      </c>
      <c r="P6" s="6">
        <v>0</v>
      </c>
      <c r="Q6" s="6">
        <v>0.5</v>
      </c>
      <c r="R6" s="6">
        <v>1</v>
      </c>
    </row>
    <row r="7" spans="1:18" ht="15" customHeight="1" x14ac:dyDescent="0.25">
      <c r="A7" s="23" t="s">
        <v>74</v>
      </c>
      <c r="B7" s="23" t="s">
        <v>206</v>
      </c>
      <c r="C7" s="23" t="s">
        <v>220</v>
      </c>
      <c r="D7" s="24">
        <v>452995</v>
      </c>
      <c r="E7" s="25">
        <v>45021.011420300922</v>
      </c>
      <c r="F7" s="24">
        <f t="shared" si="0"/>
        <v>10.1</v>
      </c>
      <c r="G7" s="24">
        <v>0</v>
      </c>
      <c r="H7" s="23" t="s">
        <v>145</v>
      </c>
      <c r="I7" s="23" t="s">
        <v>79</v>
      </c>
      <c r="J7" s="23" t="s">
        <v>3</v>
      </c>
      <c r="K7" s="23" t="s">
        <v>3</v>
      </c>
      <c r="L7" s="6">
        <v>0</v>
      </c>
      <c r="M7" s="6">
        <v>0</v>
      </c>
      <c r="N7" s="6">
        <v>3</v>
      </c>
      <c r="O7" s="6">
        <v>0</v>
      </c>
      <c r="P7" s="6">
        <v>0</v>
      </c>
      <c r="Q7" s="6">
        <v>1.5</v>
      </c>
      <c r="R7" s="6">
        <v>5.6</v>
      </c>
    </row>
    <row r="8" spans="1:18" ht="15" customHeight="1" x14ac:dyDescent="0.25">
      <c r="A8" s="23" t="s">
        <v>74</v>
      </c>
      <c r="B8" s="23" t="s">
        <v>206</v>
      </c>
      <c r="C8" s="23" t="s">
        <v>235</v>
      </c>
      <c r="D8" s="24">
        <v>452649</v>
      </c>
      <c r="E8" s="25">
        <v>45020.672426886573</v>
      </c>
      <c r="F8" s="24">
        <f t="shared" si="0"/>
        <v>16.5</v>
      </c>
      <c r="G8" s="24">
        <v>0</v>
      </c>
      <c r="H8" s="23" t="s">
        <v>130</v>
      </c>
      <c r="I8" s="23" t="s">
        <v>70</v>
      </c>
      <c r="J8" s="23" t="s">
        <v>3</v>
      </c>
      <c r="K8" s="23" t="s">
        <v>3</v>
      </c>
      <c r="L8" s="6">
        <v>0</v>
      </c>
      <c r="M8" s="6">
        <v>0</v>
      </c>
      <c r="N8" s="6">
        <v>3</v>
      </c>
      <c r="O8" s="6">
        <v>0</v>
      </c>
      <c r="P8" s="6">
        <v>0</v>
      </c>
      <c r="Q8" s="6">
        <v>1.5</v>
      </c>
      <c r="R8" s="6">
        <v>12</v>
      </c>
    </row>
    <row r="9" spans="1:18" ht="15" customHeight="1" x14ac:dyDescent="0.25">
      <c r="A9" s="23" t="s">
        <v>74</v>
      </c>
      <c r="B9" s="23" t="s">
        <v>206</v>
      </c>
      <c r="C9" s="23" t="s">
        <v>235</v>
      </c>
      <c r="D9" s="24">
        <v>454567</v>
      </c>
      <c r="E9" s="25">
        <v>45023.687020034718</v>
      </c>
      <c r="F9" s="24">
        <f t="shared" si="0"/>
        <v>15.7</v>
      </c>
      <c r="G9" s="24">
        <v>0</v>
      </c>
      <c r="H9" s="23" t="s">
        <v>72</v>
      </c>
      <c r="I9" s="23" t="s">
        <v>79</v>
      </c>
      <c r="J9" s="23" t="s">
        <v>3</v>
      </c>
      <c r="K9" s="23" t="s">
        <v>3</v>
      </c>
      <c r="L9" s="6">
        <v>0</v>
      </c>
      <c r="M9" s="6">
        <v>0</v>
      </c>
      <c r="N9" s="6">
        <v>3</v>
      </c>
      <c r="O9" s="6">
        <v>0</v>
      </c>
      <c r="P9" s="6">
        <v>0</v>
      </c>
      <c r="Q9" s="6">
        <v>0.7</v>
      </c>
      <c r="R9" s="6">
        <v>12</v>
      </c>
    </row>
    <row r="10" spans="1:18" ht="15" customHeight="1" x14ac:dyDescent="0.25">
      <c r="A10" s="23" t="s">
        <v>74</v>
      </c>
      <c r="B10" s="23" t="s">
        <v>206</v>
      </c>
      <c r="C10" s="23" t="s">
        <v>235</v>
      </c>
      <c r="D10" s="24">
        <v>452228</v>
      </c>
      <c r="E10" s="25">
        <v>45020.442688009258</v>
      </c>
      <c r="F10" s="24">
        <f t="shared" si="0"/>
        <v>15.3</v>
      </c>
      <c r="G10" s="24">
        <v>0</v>
      </c>
      <c r="H10" s="23" t="s">
        <v>71</v>
      </c>
      <c r="I10" s="23" t="s">
        <v>70</v>
      </c>
      <c r="J10" s="23" t="s">
        <v>3</v>
      </c>
      <c r="K10" s="23" t="s">
        <v>3</v>
      </c>
      <c r="L10" s="6">
        <v>0</v>
      </c>
      <c r="M10" s="6">
        <v>0</v>
      </c>
      <c r="N10" s="6">
        <v>3</v>
      </c>
      <c r="O10" s="6">
        <v>0</v>
      </c>
      <c r="P10" s="6">
        <v>0</v>
      </c>
      <c r="Q10" s="6">
        <v>1.5</v>
      </c>
      <c r="R10" s="6">
        <v>10.8</v>
      </c>
    </row>
    <row r="11" spans="1:18" ht="15" customHeight="1" x14ac:dyDescent="0.25">
      <c r="A11" s="23" t="s">
        <v>74</v>
      </c>
      <c r="B11" s="23" t="s">
        <v>206</v>
      </c>
      <c r="C11" s="23" t="s">
        <v>235</v>
      </c>
      <c r="D11" s="24">
        <v>455348</v>
      </c>
      <c r="E11" s="25">
        <v>45025.99836140046</v>
      </c>
      <c r="F11" s="24">
        <f t="shared" si="0"/>
        <v>12.7</v>
      </c>
      <c r="G11" s="24">
        <v>0</v>
      </c>
      <c r="H11" s="23" t="s">
        <v>27</v>
      </c>
      <c r="I11" s="23" t="s">
        <v>79</v>
      </c>
      <c r="J11" s="23" t="s">
        <v>3</v>
      </c>
      <c r="K11" s="23" t="s">
        <v>3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0.7</v>
      </c>
      <c r="R11" s="6">
        <v>12</v>
      </c>
    </row>
    <row r="12" spans="1:18" ht="15" customHeight="1" x14ac:dyDescent="0.25">
      <c r="A12" s="23" t="s">
        <v>74</v>
      </c>
      <c r="B12" s="23" t="s">
        <v>206</v>
      </c>
      <c r="C12" s="23" t="s">
        <v>235</v>
      </c>
      <c r="D12" s="24">
        <v>452317</v>
      </c>
      <c r="E12" s="25">
        <v>45020.49439900463</v>
      </c>
      <c r="F12" s="24">
        <f t="shared" si="0"/>
        <v>11.7</v>
      </c>
      <c r="G12" s="24">
        <v>0</v>
      </c>
      <c r="H12" s="23" t="s">
        <v>123</v>
      </c>
      <c r="I12" s="23" t="s">
        <v>70</v>
      </c>
      <c r="J12" s="23" t="s">
        <v>3</v>
      </c>
      <c r="K12" s="23" t="s">
        <v>3</v>
      </c>
      <c r="L12" s="6">
        <v>0</v>
      </c>
      <c r="M12" s="6">
        <v>0</v>
      </c>
      <c r="N12" s="6">
        <v>3</v>
      </c>
      <c r="O12" s="6">
        <v>0</v>
      </c>
      <c r="P12" s="6">
        <v>0</v>
      </c>
      <c r="Q12" s="6">
        <v>1.5</v>
      </c>
      <c r="R12" s="6">
        <v>7.2</v>
      </c>
    </row>
    <row r="13" spans="1:18" ht="15" customHeight="1" x14ac:dyDescent="0.25">
      <c r="A13" s="23" t="s">
        <v>74</v>
      </c>
      <c r="B13" s="23" t="s">
        <v>206</v>
      </c>
      <c r="C13" s="23" t="s">
        <v>235</v>
      </c>
      <c r="D13" s="24">
        <v>450159</v>
      </c>
      <c r="E13" s="25">
        <v>45016.892180474533</v>
      </c>
      <c r="F13" s="24">
        <f t="shared" si="0"/>
        <v>11.600000000000001</v>
      </c>
      <c r="G13" s="24">
        <v>0</v>
      </c>
      <c r="H13" s="23" t="s">
        <v>73</v>
      </c>
      <c r="I13" s="23" t="s">
        <v>70</v>
      </c>
      <c r="J13" s="23" t="s">
        <v>3</v>
      </c>
      <c r="K13" s="23" t="s">
        <v>3</v>
      </c>
      <c r="L13" s="6">
        <v>0</v>
      </c>
      <c r="M13" s="6">
        <v>0</v>
      </c>
      <c r="N13" s="6">
        <v>3</v>
      </c>
      <c r="O13" s="6">
        <v>0</v>
      </c>
      <c r="P13" s="6">
        <v>0</v>
      </c>
      <c r="Q13" s="6">
        <v>1.4</v>
      </c>
      <c r="R13" s="6">
        <v>7.2</v>
      </c>
    </row>
    <row r="14" spans="1:18" ht="15" customHeight="1" x14ac:dyDescent="0.25">
      <c r="A14" s="23" t="s">
        <v>74</v>
      </c>
      <c r="B14" s="23" t="s">
        <v>206</v>
      </c>
      <c r="C14" s="23" t="s">
        <v>235</v>
      </c>
      <c r="D14" s="24">
        <v>451930</v>
      </c>
      <c r="E14" s="25">
        <v>45020.036400266203</v>
      </c>
      <c r="F14" s="24">
        <f t="shared" si="0"/>
        <v>10.5</v>
      </c>
      <c r="G14" s="24">
        <v>0</v>
      </c>
      <c r="H14" s="23" t="s">
        <v>117</v>
      </c>
      <c r="I14" s="23" t="s">
        <v>79</v>
      </c>
      <c r="J14" s="23" t="s">
        <v>3</v>
      </c>
      <c r="K14" s="23" t="s">
        <v>3</v>
      </c>
      <c r="L14" s="6">
        <v>0</v>
      </c>
      <c r="M14" s="6">
        <v>0</v>
      </c>
      <c r="N14" s="6">
        <v>3</v>
      </c>
      <c r="O14" s="6">
        <v>0</v>
      </c>
      <c r="P14" s="6">
        <v>0</v>
      </c>
      <c r="Q14" s="6">
        <v>1.5</v>
      </c>
      <c r="R14" s="6">
        <v>6</v>
      </c>
    </row>
    <row r="15" spans="1:18" ht="15" customHeight="1" x14ac:dyDescent="0.25">
      <c r="A15" s="23" t="s">
        <v>74</v>
      </c>
      <c r="B15" s="23" t="s">
        <v>206</v>
      </c>
      <c r="C15" s="23" t="s">
        <v>235</v>
      </c>
      <c r="D15" s="24">
        <v>451058</v>
      </c>
      <c r="E15" s="25">
        <v>45019.483016435181</v>
      </c>
      <c r="F15" s="24">
        <f t="shared" si="0"/>
        <v>8.1</v>
      </c>
      <c r="G15" s="24">
        <v>0</v>
      </c>
      <c r="H15" s="23" t="s">
        <v>83</v>
      </c>
      <c r="I15" s="23" t="s">
        <v>79</v>
      </c>
      <c r="J15" s="23" t="s">
        <v>3</v>
      </c>
      <c r="K15" s="23" t="s">
        <v>3</v>
      </c>
      <c r="L15" s="6">
        <v>0</v>
      </c>
      <c r="M15" s="6">
        <v>0</v>
      </c>
      <c r="N15" s="6">
        <v>3</v>
      </c>
      <c r="O15" s="6">
        <v>0</v>
      </c>
      <c r="P15" s="6">
        <v>0</v>
      </c>
      <c r="Q15" s="6">
        <v>1.5</v>
      </c>
      <c r="R15" s="6">
        <v>3.6</v>
      </c>
    </row>
    <row r="16" spans="1:18" ht="15" customHeight="1" x14ac:dyDescent="0.25">
      <c r="A16" s="23" t="s">
        <v>74</v>
      </c>
      <c r="B16" s="23" t="s">
        <v>206</v>
      </c>
      <c r="C16" s="23" t="s">
        <v>235</v>
      </c>
      <c r="D16" s="24">
        <v>451944</v>
      </c>
      <c r="E16" s="25">
        <v>45020.044961585649</v>
      </c>
      <c r="F16" s="24">
        <f t="shared" si="0"/>
        <v>6.7</v>
      </c>
      <c r="G16" s="24">
        <v>0</v>
      </c>
      <c r="H16" s="23" t="s">
        <v>118</v>
      </c>
      <c r="I16" s="23" t="s">
        <v>70</v>
      </c>
      <c r="J16" s="23" t="s">
        <v>3</v>
      </c>
      <c r="K16" s="23" t="s">
        <v>3</v>
      </c>
      <c r="L16" s="6">
        <v>0</v>
      </c>
      <c r="M16" s="6">
        <v>0</v>
      </c>
      <c r="N16" s="6">
        <v>3</v>
      </c>
      <c r="O16" s="6">
        <v>0</v>
      </c>
      <c r="P16" s="6">
        <v>0</v>
      </c>
      <c r="Q16" s="6">
        <v>1.5</v>
      </c>
      <c r="R16" s="6">
        <v>2.2000000000000002</v>
      </c>
    </row>
    <row r="17" spans="1:18" ht="15" customHeight="1" x14ac:dyDescent="0.25">
      <c r="A17" s="23" t="s">
        <v>74</v>
      </c>
      <c r="B17" s="23" t="s">
        <v>206</v>
      </c>
      <c r="C17" s="23" t="s">
        <v>235</v>
      </c>
      <c r="D17" s="24">
        <v>451504</v>
      </c>
      <c r="E17" s="25">
        <v>45019.752404814812</v>
      </c>
      <c r="F17" s="24">
        <f t="shared" si="0"/>
        <v>6.4</v>
      </c>
      <c r="G17" s="24">
        <v>0</v>
      </c>
      <c r="H17" s="23" t="s">
        <v>102</v>
      </c>
      <c r="I17" s="23" t="s">
        <v>70</v>
      </c>
      <c r="J17" s="23" t="s">
        <v>3</v>
      </c>
      <c r="K17" s="23" t="s">
        <v>3</v>
      </c>
      <c r="L17" s="6">
        <v>0</v>
      </c>
      <c r="M17" s="6">
        <v>0</v>
      </c>
      <c r="N17" s="6">
        <v>3</v>
      </c>
      <c r="O17" s="6">
        <v>0</v>
      </c>
      <c r="P17" s="6">
        <v>0</v>
      </c>
      <c r="Q17" s="6">
        <v>1</v>
      </c>
      <c r="R17" s="6">
        <v>2.4</v>
      </c>
    </row>
  </sheetData>
  <autoFilter ref="A1:V17">
    <sortState ref="A2:U60">
      <sortCondition descending="1" ref="F1:F60"/>
    </sortState>
  </autoFilter>
  <sortState ref="A2:R17">
    <sortCondition ref="C2:C17" customList="APROVADO,REPROVADO,DESCLASSIFICADO,AUSENTE"/>
    <sortCondition descending="1" ref="F2:F17"/>
    <sortCondition descending="1" ref="L2:L17"/>
    <sortCondition descending="1" ref="R2:R17"/>
    <sortCondition descending="1" ref="P2:P17"/>
    <sortCondition descending="1" ref="O2:O17"/>
    <sortCondition descending="1" ref="N2:N17"/>
    <sortCondition ref="E2:E17"/>
  </sortState>
  <pageMargins left="0.51181102362204722" right="0.51181102362204722" top="0.78740157480314965" bottom="0.78740157480314965" header="0.31496062992125984" footer="0.31496062992125984"/>
  <pageSetup paperSize="9" scale="3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Sheet</vt:lpstr>
      <vt:lpstr>FARMACEUTICO-BIOQUIMICO</vt:lpstr>
      <vt:lpstr>TÉCNICO DE ENFERMAGEM</vt:lpstr>
      <vt:lpstr>TÉCNICO DE SAÚDE BUCAL</vt:lpstr>
      <vt:lpstr>AUXILIAR DE SAÚDE BUCAL</vt:lpstr>
      <vt:lpstr>AGENTE DE COMBATE A ENDEMIAS</vt:lpstr>
      <vt:lpstr>TEC.SANEA-EDIF-QUIM-ELETROTEC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Edutec</dc:creator>
  <cp:lastModifiedBy>Edutec</cp:lastModifiedBy>
  <cp:lastPrinted>2023-04-11T19:20:53Z</cp:lastPrinted>
  <dcterms:created xsi:type="dcterms:W3CDTF">2023-04-11T13:39:32Z</dcterms:created>
  <dcterms:modified xsi:type="dcterms:W3CDTF">2023-05-02T19:56:18Z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19.2.7.0</vt:lpwstr>
  </property>
</Properties>
</file>